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1105"/>
  <workbookPr date1904="1" showInkAnnotation="0" autoCompressPictures="0"/>
  <bookViews>
    <workbookView xWindow="0" yWindow="0" windowWidth="25600" windowHeight="16060" tabRatio="500" activeTab="2"/>
  </bookViews>
  <sheets>
    <sheet name="30 Year FRMs" sheetId="1" r:id="rId1"/>
    <sheet name="15 Year FRMs" sheetId="2" r:id="rId2"/>
    <sheet name="Totals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" i="1" l="1"/>
  <c r="J4" i="2"/>
  <c r="I4" i="2"/>
  <c r="N5" i="2"/>
  <c r="L29" i="2"/>
  <c r="M29" i="2"/>
  <c r="N29" i="2"/>
  <c r="P29" i="2"/>
  <c r="L30" i="2"/>
  <c r="M30" i="2"/>
  <c r="N30" i="2"/>
  <c r="P30" i="2"/>
  <c r="L31" i="2"/>
  <c r="M31" i="2"/>
  <c r="N31" i="2"/>
  <c r="P31" i="2"/>
  <c r="L32" i="2"/>
  <c r="M32" i="2"/>
  <c r="N32" i="2"/>
  <c r="P32" i="2"/>
  <c r="L33" i="2"/>
  <c r="M33" i="2"/>
  <c r="N33" i="2"/>
  <c r="P33" i="2"/>
  <c r="L34" i="2"/>
  <c r="M34" i="2"/>
  <c r="N34" i="2"/>
  <c r="P34" i="2"/>
  <c r="L35" i="2"/>
  <c r="M35" i="2"/>
  <c r="N35" i="2"/>
  <c r="P35" i="2"/>
  <c r="L36" i="2"/>
  <c r="M36" i="2"/>
  <c r="N36" i="2"/>
  <c r="P36" i="2"/>
  <c r="L37" i="2"/>
  <c r="M37" i="2"/>
  <c r="N37" i="2"/>
  <c r="P37" i="2"/>
  <c r="L38" i="2"/>
  <c r="M38" i="2"/>
  <c r="N38" i="2"/>
  <c r="P38" i="2"/>
  <c r="L39" i="2"/>
  <c r="M39" i="2"/>
  <c r="N39" i="2"/>
  <c r="P39" i="2"/>
  <c r="L40" i="2"/>
  <c r="M40" i="2"/>
  <c r="N40" i="2"/>
  <c r="P40" i="2"/>
  <c r="L41" i="2"/>
  <c r="M41" i="2"/>
  <c r="N41" i="2"/>
  <c r="P41" i="2"/>
  <c r="L42" i="2"/>
  <c r="M42" i="2"/>
  <c r="N42" i="2"/>
  <c r="P42" i="2"/>
  <c r="L43" i="2"/>
  <c r="M43" i="2"/>
  <c r="N43" i="2"/>
  <c r="P43" i="2"/>
  <c r="L44" i="2"/>
  <c r="M44" i="2"/>
  <c r="N44" i="2"/>
  <c r="P44" i="2"/>
  <c r="L45" i="2"/>
  <c r="M45" i="2"/>
  <c r="N45" i="2"/>
  <c r="P45" i="2"/>
  <c r="L46" i="2"/>
  <c r="M46" i="2"/>
  <c r="N46" i="2"/>
  <c r="P46" i="2"/>
  <c r="L47" i="2"/>
  <c r="M47" i="2"/>
  <c r="N47" i="2"/>
  <c r="P47" i="2"/>
  <c r="L48" i="2"/>
  <c r="M48" i="2"/>
  <c r="N48" i="2"/>
  <c r="P48" i="2"/>
  <c r="L49" i="2"/>
  <c r="M49" i="2"/>
  <c r="N49" i="2"/>
  <c r="P49" i="2"/>
  <c r="L50" i="2"/>
  <c r="M50" i="2"/>
  <c r="N50" i="2"/>
  <c r="P50" i="2"/>
  <c r="L51" i="2"/>
  <c r="M51" i="2"/>
  <c r="N51" i="2"/>
  <c r="P51" i="2"/>
  <c r="L52" i="2"/>
  <c r="M52" i="2"/>
  <c r="N52" i="2"/>
  <c r="P52" i="2"/>
  <c r="L53" i="2"/>
  <c r="M53" i="2"/>
  <c r="N53" i="2"/>
  <c r="P53" i="2"/>
  <c r="L54" i="2"/>
  <c r="M54" i="2"/>
  <c r="N54" i="2"/>
  <c r="P54" i="2"/>
  <c r="L55" i="2"/>
  <c r="M55" i="2"/>
  <c r="N55" i="2"/>
  <c r="P55" i="2"/>
  <c r="L56" i="2"/>
  <c r="M56" i="2"/>
  <c r="N56" i="2"/>
  <c r="P56" i="2"/>
  <c r="L57" i="2"/>
  <c r="M57" i="2"/>
  <c r="N57" i="2"/>
  <c r="P57" i="2"/>
  <c r="L58" i="2"/>
  <c r="M58" i="2"/>
  <c r="N58" i="2"/>
  <c r="P58" i="2"/>
  <c r="L59" i="2"/>
  <c r="M59" i="2"/>
  <c r="N59" i="2"/>
  <c r="P59" i="2"/>
  <c r="L60" i="2"/>
  <c r="M60" i="2"/>
  <c r="N60" i="2"/>
  <c r="P60" i="2"/>
  <c r="L61" i="2"/>
  <c r="M61" i="2"/>
  <c r="N61" i="2"/>
  <c r="P61" i="2"/>
  <c r="L62" i="2"/>
  <c r="M62" i="2"/>
  <c r="N62" i="2"/>
  <c r="P62" i="2"/>
  <c r="L63" i="2"/>
  <c r="M63" i="2"/>
  <c r="N63" i="2"/>
  <c r="P63" i="2"/>
  <c r="L64" i="2"/>
  <c r="M64" i="2"/>
  <c r="N64" i="2"/>
  <c r="P64" i="2"/>
  <c r="L65" i="2"/>
  <c r="M65" i="2"/>
  <c r="N65" i="2"/>
  <c r="P65" i="2"/>
  <c r="L66" i="2"/>
  <c r="M66" i="2"/>
  <c r="N66" i="2"/>
  <c r="P66" i="2"/>
  <c r="L67" i="2"/>
  <c r="M67" i="2"/>
  <c r="N67" i="2"/>
  <c r="P67" i="2"/>
  <c r="L68" i="2"/>
  <c r="M68" i="2"/>
  <c r="N68" i="2"/>
  <c r="P68" i="2"/>
  <c r="L69" i="2"/>
  <c r="M69" i="2"/>
  <c r="N69" i="2"/>
  <c r="P69" i="2"/>
  <c r="L70" i="2"/>
  <c r="M70" i="2"/>
  <c r="N70" i="2"/>
  <c r="P70" i="2"/>
  <c r="L71" i="2"/>
  <c r="M71" i="2"/>
  <c r="N71" i="2"/>
  <c r="P71" i="2"/>
  <c r="L72" i="2"/>
  <c r="M72" i="2"/>
  <c r="N72" i="2"/>
  <c r="P72" i="2"/>
  <c r="L73" i="2"/>
  <c r="M73" i="2"/>
  <c r="N73" i="2"/>
  <c r="P73" i="2"/>
  <c r="L74" i="2"/>
  <c r="M74" i="2"/>
  <c r="N74" i="2"/>
  <c r="P74" i="2"/>
  <c r="L75" i="2"/>
  <c r="M75" i="2"/>
  <c r="N75" i="2"/>
  <c r="P75" i="2"/>
  <c r="L76" i="2"/>
  <c r="M76" i="2"/>
  <c r="N76" i="2"/>
  <c r="P76" i="2"/>
  <c r="L77" i="2"/>
  <c r="M77" i="2"/>
  <c r="N77" i="2"/>
  <c r="P77" i="2"/>
  <c r="L78" i="2"/>
  <c r="M78" i="2"/>
  <c r="N78" i="2"/>
  <c r="P78" i="2"/>
  <c r="L79" i="2"/>
  <c r="M79" i="2"/>
  <c r="N79" i="2"/>
  <c r="P79" i="2"/>
  <c r="L80" i="2"/>
  <c r="M80" i="2"/>
  <c r="N80" i="2"/>
  <c r="P80" i="2"/>
  <c r="L81" i="2"/>
  <c r="M81" i="2"/>
  <c r="N81" i="2"/>
  <c r="P81" i="2"/>
  <c r="L82" i="2"/>
  <c r="M82" i="2"/>
  <c r="N82" i="2"/>
  <c r="P82" i="2"/>
  <c r="L83" i="2"/>
  <c r="M83" i="2"/>
  <c r="N83" i="2"/>
  <c r="P83" i="2"/>
  <c r="L84" i="2"/>
  <c r="M84" i="2"/>
  <c r="N84" i="2"/>
  <c r="P84" i="2"/>
  <c r="L85" i="2"/>
  <c r="M85" i="2"/>
  <c r="N85" i="2"/>
  <c r="P85" i="2"/>
  <c r="L86" i="2"/>
  <c r="M86" i="2"/>
  <c r="N86" i="2"/>
  <c r="P86" i="2"/>
  <c r="L87" i="2"/>
  <c r="M87" i="2"/>
  <c r="N87" i="2"/>
  <c r="P87" i="2"/>
  <c r="L88" i="2"/>
  <c r="M88" i="2"/>
  <c r="N88" i="2"/>
  <c r="P88" i="2"/>
  <c r="L89" i="2"/>
  <c r="M89" i="2"/>
  <c r="N89" i="2"/>
  <c r="P89" i="2"/>
  <c r="L90" i="2"/>
  <c r="M90" i="2"/>
  <c r="N90" i="2"/>
  <c r="P90" i="2"/>
  <c r="L91" i="2"/>
  <c r="M91" i="2"/>
  <c r="N91" i="2"/>
  <c r="P91" i="2"/>
  <c r="L92" i="2"/>
  <c r="M92" i="2"/>
  <c r="N92" i="2"/>
  <c r="P92" i="2"/>
  <c r="L93" i="2"/>
  <c r="M93" i="2"/>
  <c r="N93" i="2"/>
  <c r="P93" i="2"/>
  <c r="L94" i="2"/>
  <c r="M94" i="2"/>
  <c r="N94" i="2"/>
  <c r="P94" i="2"/>
  <c r="L95" i="2"/>
  <c r="M95" i="2"/>
  <c r="N95" i="2"/>
  <c r="P95" i="2"/>
  <c r="L96" i="2"/>
  <c r="M96" i="2"/>
  <c r="N96" i="2"/>
  <c r="P96" i="2"/>
  <c r="L97" i="2"/>
  <c r="M97" i="2"/>
  <c r="N97" i="2"/>
  <c r="P97" i="2"/>
  <c r="L98" i="2"/>
  <c r="M98" i="2"/>
  <c r="N98" i="2"/>
  <c r="P98" i="2"/>
  <c r="L99" i="2"/>
  <c r="M99" i="2"/>
  <c r="N99" i="2"/>
  <c r="P99" i="2"/>
  <c r="L100" i="2"/>
  <c r="M100" i="2"/>
  <c r="N100" i="2"/>
  <c r="P100" i="2"/>
  <c r="L101" i="2"/>
  <c r="M101" i="2"/>
  <c r="N101" i="2"/>
  <c r="P101" i="2"/>
  <c r="L102" i="2"/>
  <c r="M102" i="2"/>
  <c r="N102" i="2"/>
  <c r="P102" i="2"/>
  <c r="L103" i="2"/>
  <c r="M103" i="2"/>
  <c r="N103" i="2"/>
  <c r="P103" i="2"/>
  <c r="L104" i="2"/>
  <c r="M104" i="2"/>
  <c r="N104" i="2"/>
  <c r="P104" i="2"/>
  <c r="L105" i="2"/>
  <c r="M105" i="2"/>
  <c r="N105" i="2"/>
  <c r="P105" i="2"/>
  <c r="L106" i="2"/>
  <c r="M106" i="2"/>
  <c r="N106" i="2"/>
  <c r="P106" i="2"/>
  <c r="L107" i="2"/>
  <c r="M107" i="2"/>
  <c r="N107" i="2"/>
  <c r="P107" i="2"/>
  <c r="L108" i="2"/>
  <c r="M108" i="2"/>
  <c r="N108" i="2"/>
  <c r="P108" i="2"/>
  <c r="L109" i="2"/>
  <c r="M109" i="2"/>
  <c r="N109" i="2"/>
  <c r="P109" i="2"/>
  <c r="L110" i="2"/>
  <c r="M110" i="2"/>
  <c r="N110" i="2"/>
  <c r="P110" i="2"/>
  <c r="L111" i="2"/>
  <c r="M111" i="2"/>
  <c r="N111" i="2"/>
  <c r="P111" i="2"/>
  <c r="L112" i="2"/>
  <c r="M112" i="2"/>
  <c r="N112" i="2"/>
  <c r="P112" i="2"/>
  <c r="L113" i="2"/>
  <c r="M113" i="2"/>
  <c r="N113" i="2"/>
  <c r="P113" i="2"/>
  <c r="L114" i="2"/>
  <c r="M114" i="2"/>
  <c r="N114" i="2"/>
  <c r="P114" i="2"/>
  <c r="L115" i="2"/>
  <c r="M115" i="2"/>
  <c r="N115" i="2"/>
  <c r="P115" i="2"/>
  <c r="L116" i="2"/>
  <c r="M116" i="2"/>
  <c r="N116" i="2"/>
  <c r="P116" i="2"/>
  <c r="L117" i="2"/>
  <c r="M117" i="2"/>
  <c r="N117" i="2"/>
  <c r="P117" i="2"/>
  <c r="L118" i="2"/>
  <c r="M118" i="2"/>
  <c r="N118" i="2"/>
  <c r="P118" i="2"/>
  <c r="L119" i="2"/>
  <c r="M119" i="2"/>
  <c r="N119" i="2"/>
  <c r="P119" i="2"/>
  <c r="L120" i="2"/>
  <c r="M120" i="2"/>
  <c r="N120" i="2"/>
  <c r="P120" i="2"/>
  <c r="L121" i="2"/>
  <c r="M121" i="2"/>
  <c r="N121" i="2"/>
  <c r="P121" i="2"/>
  <c r="L122" i="2"/>
  <c r="M122" i="2"/>
  <c r="N122" i="2"/>
  <c r="P122" i="2"/>
  <c r="L123" i="2"/>
  <c r="M123" i="2"/>
  <c r="N123" i="2"/>
  <c r="P123" i="2"/>
  <c r="L124" i="2"/>
  <c r="M124" i="2"/>
  <c r="N124" i="2"/>
  <c r="P124" i="2"/>
  <c r="L125" i="2"/>
  <c r="M125" i="2"/>
  <c r="N125" i="2"/>
  <c r="P125" i="2"/>
  <c r="L126" i="2"/>
  <c r="M126" i="2"/>
  <c r="N126" i="2"/>
  <c r="P126" i="2"/>
  <c r="L127" i="2"/>
  <c r="M127" i="2"/>
  <c r="N127" i="2"/>
  <c r="P127" i="2"/>
  <c r="P131" i="2"/>
  <c r="C9" i="3"/>
  <c r="N4" i="2"/>
  <c r="L18" i="2"/>
  <c r="M18" i="2"/>
  <c r="N18" i="2"/>
  <c r="P18" i="2"/>
  <c r="L19" i="2"/>
  <c r="M19" i="2"/>
  <c r="N19" i="2"/>
  <c r="P19" i="2"/>
  <c r="L20" i="2"/>
  <c r="M20" i="2"/>
  <c r="N20" i="2"/>
  <c r="P20" i="2"/>
  <c r="L21" i="2"/>
  <c r="M21" i="2"/>
  <c r="N21" i="2"/>
  <c r="P21" i="2"/>
  <c r="L22" i="2"/>
  <c r="M22" i="2"/>
  <c r="N22" i="2"/>
  <c r="P22" i="2"/>
  <c r="L23" i="2"/>
  <c r="M23" i="2"/>
  <c r="N23" i="2"/>
  <c r="P23" i="2"/>
  <c r="L24" i="2"/>
  <c r="M24" i="2"/>
  <c r="N24" i="2"/>
  <c r="P24" i="2"/>
  <c r="L25" i="2"/>
  <c r="M25" i="2"/>
  <c r="N25" i="2"/>
  <c r="P25" i="2"/>
  <c r="L26" i="2"/>
  <c r="M26" i="2"/>
  <c r="N26" i="2"/>
  <c r="P26" i="2"/>
  <c r="L27" i="2"/>
  <c r="M27" i="2"/>
  <c r="N27" i="2"/>
  <c r="P27" i="2"/>
  <c r="L28" i="2"/>
  <c r="M28" i="2"/>
  <c r="N28" i="2"/>
  <c r="P28" i="2"/>
  <c r="P130" i="2"/>
  <c r="C8" i="3"/>
  <c r="N3" i="2"/>
  <c r="L7" i="2"/>
  <c r="M7" i="2"/>
  <c r="N7" i="2"/>
  <c r="P7" i="2"/>
  <c r="L8" i="2"/>
  <c r="M8" i="2"/>
  <c r="N8" i="2"/>
  <c r="P8" i="2"/>
  <c r="L9" i="2"/>
  <c r="M9" i="2"/>
  <c r="N9" i="2"/>
  <c r="P9" i="2"/>
  <c r="L10" i="2"/>
  <c r="M10" i="2"/>
  <c r="N10" i="2"/>
  <c r="P10" i="2"/>
  <c r="L11" i="2"/>
  <c r="M11" i="2"/>
  <c r="N11" i="2"/>
  <c r="P11" i="2"/>
  <c r="L12" i="2"/>
  <c r="M12" i="2"/>
  <c r="N12" i="2"/>
  <c r="P12" i="2"/>
  <c r="L13" i="2"/>
  <c r="M13" i="2"/>
  <c r="N13" i="2"/>
  <c r="P13" i="2"/>
  <c r="L14" i="2"/>
  <c r="M14" i="2"/>
  <c r="N14" i="2"/>
  <c r="P14" i="2"/>
  <c r="L15" i="2"/>
  <c r="M15" i="2"/>
  <c r="N15" i="2"/>
  <c r="P15" i="2"/>
  <c r="L16" i="2"/>
  <c r="M16" i="2"/>
  <c r="N16" i="2"/>
  <c r="P16" i="2"/>
  <c r="L17" i="2"/>
  <c r="M17" i="2"/>
  <c r="N17" i="2"/>
  <c r="P17" i="2"/>
  <c r="P129" i="2"/>
  <c r="C7" i="3"/>
  <c r="N5" i="1"/>
  <c r="M29" i="1"/>
  <c r="N29" i="1"/>
  <c r="P29" i="1"/>
  <c r="M30" i="1"/>
  <c r="N30" i="1"/>
  <c r="P30" i="1"/>
  <c r="M31" i="1"/>
  <c r="N31" i="1"/>
  <c r="P31" i="1"/>
  <c r="M32" i="1"/>
  <c r="N32" i="1"/>
  <c r="P32" i="1"/>
  <c r="M33" i="1"/>
  <c r="N33" i="1"/>
  <c r="P33" i="1"/>
  <c r="M34" i="1"/>
  <c r="N34" i="1"/>
  <c r="P34" i="1"/>
  <c r="M35" i="1"/>
  <c r="N35" i="1"/>
  <c r="P35" i="1"/>
  <c r="M36" i="1"/>
  <c r="N36" i="1"/>
  <c r="P36" i="1"/>
  <c r="M37" i="1"/>
  <c r="N37" i="1"/>
  <c r="P37" i="1"/>
  <c r="M38" i="1"/>
  <c r="N38" i="1"/>
  <c r="P38" i="1"/>
  <c r="M39" i="1"/>
  <c r="N39" i="1"/>
  <c r="P39" i="1"/>
  <c r="M40" i="1"/>
  <c r="N40" i="1"/>
  <c r="P40" i="1"/>
  <c r="M41" i="1"/>
  <c r="N41" i="1"/>
  <c r="P41" i="1"/>
  <c r="M42" i="1"/>
  <c r="N42" i="1"/>
  <c r="P42" i="1"/>
  <c r="M43" i="1"/>
  <c r="N43" i="1"/>
  <c r="P43" i="1"/>
  <c r="M44" i="1"/>
  <c r="N44" i="1"/>
  <c r="P44" i="1"/>
  <c r="M45" i="1"/>
  <c r="N45" i="1"/>
  <c r="P45" i="1"/>
  <c r="M46" i="1"/>
  <c r="N46" i="1"/>
  <c r="P46" i="1"/>
  <c r="M47" i="1"/>
  <c r="N47" i="1"/>
  <c r="P47" i="1"/>
  <c r="M48" i="1"/>
  <c r="N48" i="1"/>
  <c r="P48" i="1"/>
  <c r="M49" i="1"/>
  <c r="N49" i="1"/>
  <c r="P49" i="1"/>
  <c r="M50" i="1"/>
  <c r="N50" i="1"/>
  <c r="P50" i="1"/>
  <c r="M51" i="1"/>
  <c r="N51" i="1"/>
  <c r="P51" i="1"/>
  <c r="M52" i="1"/>
  <c r="N52" i="1"/>
  <c r="P52" i="1"/>
  <c r="M53" i="1"/>
  <c r="N53" i="1"/>
  <c r="P53" i="1"/>
  <c r="M54" i="1"/>
  <c r="N54" i="1"/>
  <c r="P54" i="1"/>
  <c r="M55" i="1"/>
  <c r="N55" i="1"/>
  <c r="P55" i="1"/>
  <c r="M56" i="1"/>
  <c r="N56" i="1"/>
  <c r="P56" i="1"/>
  <c r="M57" i="1"/>
  <c r="N57" i="1"/>
  <c r="P57" i="1"/>
  <c r="M58" i="1"/>
  <c r="N58" i="1"/>
  <c r="P58" i="1"/>
  <c r="M59" i="1"/>
  <c r="N59" i="1"/>
  <c r="P59" i="1"/>
  <c r="M60" i="1"/>
  <c r="N60" i="1"/>
  <c r="P60" i="1"/>
  <c r="M61" i="1"/>
  <c r="N61" i="1"/>
  <c r="P61" i="1"/>
  <c r="M62" i="1"/>
  <c r="N62" i="1"/>
  <c r="P62" i="1"/>
  <c r="M63" i="1"/>
  <c r="N63" i="1"/>
  <c r="P63" i="1"/>
  <c r="M64" i="1"/>
  <c r="N64" i="1"/>
  <c r="P64" i="1"/>
  <c r="M65" i="1"/>
  <c r="N65" i="1"/>
  <c r="P65" i="1"/>
  <c r="M66" i="1"/>
  <c r="N66" i="1"/>
  <c r="P66" i="1"/>
  <c r="M67" i="1"/>
  <c r="N67" i="1"/>
  <c r="P67" i="1"/>
  <c r="M68" i="1"/>
  <c r="N68" i="1"/>
  <c r="P68" i="1"/>
  <c r="M69" i="1"/>
  <c r="N69" i="1"/>
  <c r="P69" i="1"/>
  <c r="M70" i="1"/>
  <c r="N70" i="1"/>
  <c r="P70" i="1"/>
  <c r="M71" i="1"/>
  <c r="N71" i="1"/>
  <c r="P71" i="1"/>
  <c r="M72" i="1"/>
  <c r="N72" i="1"/>
  <c r="P72" i="1"/>
  <c r="M73" i="1"/>
  <c r="N73" i="1"/>
  <c r="P73" i="1"/>
  <c r="M74" i="1"/>
  <c r="N74" i="1"/>
  <c r="P74" i="1"/>
  <c r="M75" i="1"/>
  <c r="N75" i="1"/>
  <c r="P75" i="1"/>
  <c r="M76" i="1"/>
  <c r="N76" i="1"/>
  <c r="P76" i="1"/>
  <c r="M77" i="1"/>
  <c r="N77" i="1"/>
  <c r="P77" i="1"/>
  <c r="M78" i="1"/>
  <c r="N78" i="1"/>
  <c r="P78" i="1"/>
  <c r="M79" i="1"/>
  <c r="N79" i="1"/>
  <c r="P79" i="1"/>
  <c r="M80" i="1"/>
  <c r="N80" i="1"/>
  <c r="P80" i="1"/>
  <c r="M81" i="1"/>
  <c r="N81" i="1"/>
  <c r="P81" i="1"/>
  <c r="M82" i="1"/>
  <c r="N82" i="1"/>
  <c r="P82" i="1"/>
  <c r="M83" i="1"/>
  <c r="N83" i="1"/>
  <c r="P83" i="1"/>
  <c r="M84" i="1"/>
  <c r="N84" i="1"/>
  <c r="P84" i="1"/>
  <c r="M85" i="1"/>
  <c r="N85" i="1"/>
  <c r="P85" i="1"/>
  <c r="M86" i="1"/>
  <c r="N86" i="1"/>
  <c r="P86" i="1"/>
  <c r="M87" i="1"/>
  <c r="N87" i="1"/>
  <c r="P87" i="1"/>
  <c r="M88" i="1"/>
  <c r="N88" i="1"/>
  <c r="P88" i="1"/>
  <c r="M89" i="1"/>
  <c r="N89" i="1"/>
  <c r="P89" i="1"/>
  <c r="M90" i="1"/>
  <c r="N90" i="1"/>
  <c r="P90" i="1"/>
  <c r="M91" i="1"/>
  <c r="N91" i="1"/>
  <c r="P91" i="1"/>
  <c r="M92" i="1"/>
  <c r="N92" i="1"/>
  <c r="P92" i="1"/>
  <c r="M93" i="1"/>
  <c r="N93" i="1"/>
  <c r="P93" i="1"/>
  <c r="M94" i="1"/>
  <c r="N94" i="1"/>
  <c r="P94" i="1"/>
  <c r="M95" i="1"/>
  <c r="N95" i="1"/>
  <c r="P95" i="1"/>
  <c r="M96" i="1"/>
  <c r="N96" i="1"/>
  <c r="P96" i="1"/>
  <c r="M97" i="1"/>
  <c r="N97" i="1"/>
  <c r="P97" i="1"/>
  <c r="M98" i="1"/>
  <c r="N98" i="1"/>
  <c r="P98" i="1"/>
  <c r="M99" i="1"/>
  <c r="N99" i="1"/>
  <c r="P99" i="1"/>
  <c r="M100" i="1"/>
  <c r="N100" i="1"/>
  <c r="P100" i="1"/>
  <c r="M101" i="1"/>
  <c r="N101" i="1"/>
  <c r="P101" i="1"/>
  <c r="M102" i="1"/>
  <c r="N102" i="1"/>
  <c r="P102" i="1"/>
  <c r="M103" i="1"/>
  <c r="N103" i="1"/>
  <c r="P103" i="1"/>
  <c r="M104" i="1"/>
  <c r="N104" i="1"/>
  <c r="P104" i="1"/>
  <c r="M105" i="1"/>
  <c r="N105" i="1"/>
  <c r="P105" i="1"/>
  <c r="M106" i="1"/>
  <c r="N106" i="1"/>
  <c r="P106" i="1"/>
  <c r="M107" i="1"/>
  <c r="N107" i="1"/>
  <c r="P107" i="1"/>
  <c r="M108" i="1"/>
  <c r="N108" i="1"/>
  <c r="P108" i="1"/>
  <c r="M109" i="1"/>
  <c r="N109" i="1"/>
  <c r="P109" i="1"/>
  <c r="M110" i="1"/>
  <c r="N110" i="1"/>
  <c r="P110" i="1"/>
  <c r="M111" i="1"/>
  <c r="N111" i="1"/>
  <c r="P111" i="1"/>
  <c r="M112" i="1"/>
  <c r="N112" i="1"/>
  <c r="P112" i="1"/>
  <c r="M113" i="1"/>
  <c r="N113" i="1"/>
  <c r="P113" i="1"/>
  <c r="M114" i="1"/>
  <c r="N114" i="1"/>
  <c r="P114" i="1"/>
  <c r="M115" i="1"/>
  <c r="N115" i="1"/>
  <c r="P115" i="1"/>
  <c r="M116" i="1"/>
  <c r="N116" i="1"/>
  <c r="P116" i="1"/>
  <c r="P120" i="1"/>
  <c r="C4" i="3"/>
  <c r="N4" i="1"/>
  <c r="M18" i="1"/>
  <c r="N18" i="1"/>
  <c r="P18" i="1"/>
  <c r="M19" i="1"/>
  <c r="N19" i="1"/>
  <c r="P19" i="1"/>
  <c r="M20" i="1"/>
  <c r="N20" i="1"/>
  <c r="P20" i="1"/>
  <c r="M21" i="1"/>
  <c r="N21" i="1"/>
  <c r="P21" i="1"/>
  <c r="M22" i="1"/>
  <c r="N22" i="1"/>
  <c r="P22" i="1"/>
  <c r="M23" i="1"/>
  <c r="N23" i="1"/>
  <c r="P23" i="1"/>
  <c r="M24" i="1"/>
  <c r="N24" i="1"/>
  <c r="P24" i="1"/>
  <c r="M25" i="1"/>
  <c r="N25" i="1"/>
  <c r="P25" i="1"/>
  <c r="M26" i="1"/>
  <c r="N26" i="1"/>
  <c r="P26" i="1"/>
  <c r="M27" i="1"/>
  <c r="N27" i="1"/>
  <c r="P27" i="1"/>
  <c r="M28" i="1"/>
  <c r="N28" i="1"/>
  <c r="P28" i="1"/>
  <c r="P119" i="1"/>
  <c r="C3" i="3"/>
  <c r="N3" i="1"/>
  <c r="M7" i="1"/>
  <c r="N7" i="1"/>
  <c r="P7" i="1"/>
  <c r="M8" i="1"/>
  <c r="N8" i="1"/>
  <c r="P8" i="1"/>
  <c r="M9" i="1"/>
  <c r="N9" i="1"/>
  <c r="P9" i="1"/>
  <c r="M10" i="1"/>
  <c r="N10" i="1"/>
  <c r="P10" i="1"/>
  <c r="M11" i="1"/>
  <c r="N11" i="1"/>
  <c r="P11" i="1"/>
  <c r="M12" i="1"/>
  <c r="N12" i="1"/>
  <c r="P12" i="1"/>
  <c r="M13" i="1"/>
  <c r="N13" i="1"/>
  <c r="P13" i="1"/>
  <c r="M14" i="1"/>
  <c r="N14" i="1"/>
  <c r="P14" i="1"/>
  <c r="M15" i="1"/>
  <c r="N15" i="1"/>
  <c r="P15" i="1"/>
  <c r="M16" i="1"/>
  <c r="N16" i="1"/>
  <c r="P16" i="1"/>
  <c r="M17" i="1"/>
  <c r="N17" i="1"/>
  <c r="P17" i="1"/>
  <c r="P118" i="1"/>
  <c r="C2" i="3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31" i="2"/>
  <c r="B9" i="3"/>
  <c r="O18" i="2"/>
  <c r="O19" i="2"/>
  <c r="O20" i="2"/>
  <c r="O21" i="2"/>
  <c r="O22" i="2"/>
  <c r="O23" i="2"/>
  <c r="O24" i="2"/>
  <c r="O25" i="2"/>
  <c r="O26" i="2"/>
  <c r="O27" i="2"/>
  <c r="O28" i="2"/>
  <c r="O130" i="2"/>
  <c r="B8" i="3"/>
  <c r="O7" i="2"/>
  <c r="O8" i="2"/>
  <c r="O9" i="2"/>
  <c r="O10" i="2"/>
  <c r="O11" i="2"/>
  <c r="O12" i="2"/>
  <c r="O13" i="2"/>
  <c r="O14" i="2"/>
  <c r="O15" i="2"/>
  <c r="O16" i="2"/>
  <c r="O17" i="2"/>
  <c r="O129" i="2"/>
  <c r="B7" i="3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20" i="1"/>
  <c r="B4" i="3"/>
  <c r="O18" i="1"/>
  <c r="O19" i="1"/>
  <c r="O20" i="1"/>
  <c r="O21" i="1"/>
  <c r="O22" i="1"/>
  <c r="O23" i="1"/>
  <c r="O24" i="1"/>
  <c r="O25" i="1"/>
  <c r="O26" i="1"/>
  <c r="O27" i="1"/>
  <c r="O28" i="1"/>
  <c r="O119" i="1"/>
  <c r="B3" i="3"/>
  <c r="O7" i="1"/>
  <c r="O8" i="1"/>
  <c r="O9" i="1"/>
  <c r="O10" i="1"/>
  <c r="O11" i="1"/>
  <c r="O12" i="1"/>
  <c r="O13" i="1"/>
  <c r="O14" i="1"/>
  <c r="O15" i="1"/>
  <c r="O16" i="1"/>
  <c r="O17" i="1"/>
  <c r="O118" i="1"/>
  <c r="B2" i="3"/>
  <c r="D2" i="3"/>
  <c r="D7" i="3"/>
  <c r="D12" i="3"/>
  <c r="D3" i="3"/>
  <c r="D8" i="3"/>
  <c r="D13" i="3"/>
  <c r="D4" i="3"/>
  <c r="D9" i="3"/>
  <c r="D14" i="3"/>
  <c r="D15" i="3"/>
  <c r="C12" i="3"/>
  <c r="C13" i="3"/>
  <c r="C14" i="3"/>
  <c r="C15" i="3"/>
  <c r="B12" i="3"/>
  <c r="B13" i="3"/>
  <c r="B14" i="3"/>
  <c r="B15" i="3"/>
  <c r="E4" i="3"/>
  <c r="E9" i="3"/>
  <c r="E14" i="3"/>
  <c r="E2" i="3"/>
  <c r="E7" i="3"/>
  <c r="E12" i="3"/>
  <c r="E3" i="3"/>
  <c r="E8" i="3"/>
  <c r="E13" i="3"/>
  <c r="E15" i="3"/>
  <c r="I4" i="1"/>
  <c r="K117" i="2"/>
  <c r="K118" i="2"/>
  <c r="K119" i="2"/>
  <c r="K120" i="2"/>
  <c r="K121" i="2"/>
  <c r="K122" i="2"/>
  <c r="K123" i="2"/>
  <c r="K124" i="2"/>
  <c r="K125" i="2"/>
  <c r="K126" i="2"/>
  <c r="K127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O134" i="2"/>
  <c r="K7" i="2"/>
  <c r="K8" i="2"/>
  <c r="K9" i="2"/>
  <c r="K10" i="2"/>
  <c r="K11" i="2"/>
  <c r="K12" i="2"/>
  <c r="K13" i="2"/>
  <c r="K14" i="2"/>
  <c r="K15" i="2"/>
  <c r="K16" i="2"/>
  <c r="K17" i="2"/>
  <c r="P134" i="2"/>
  <c r="O135" i="2"/>
  <c r="K18" i="2"/>
  <c r="K19" i="2"/>
  <c r="K20" i="2"/>
  <c r="K21" i="2"/>
  <c r="K22" i="2"/>
  <c r="K23" i="2"/>
  <c r="K24" i="2"/>
  <c r="K25" i="2"/>
  <c r="K26" i="2"/>
  <c r="K27" i="2"/>
  <c r="K28" i="2"/>
  <c r="P135" i="2"/>
  <c r="O136" i="2"/>
  <c r="P136" i="2"/>
  <c r="N129" i="2"/>
  <c r="M129" i="2"/>
  <c r="L129" i="2"/>
  <c r="K129" i="2"/>
  <c r="J129" i="2"/>
  <c r="I129" i="2"/>
  <c r="H129" i="2"/>
  <c r="I130" i="2"/>
  <c r="H131" i="2"/>
  <c r="H130" i="2"/>
  <c r="H128" i="2"/>
  <c r="F131" i="2"/>
  <c r="F130" i="2"/>
  <c r="F129" i="2"/>
  <c r="N131" i="2"/>
  <c r="M131" i="2"/>
  <c r="L131" i="2"/>
  <c r="K131" i="2"/>
  <c r="J131" i="2"/>
  <c r="I131" i="2"/>
  <c r="D131" i="2"/>
  <c r="E131" i="2"/>
  <c r="N130" i="2"/>
  <c r="M130" i="2"/>
  <c r="L130" i="2"/>
  <c r="K130" i="2"/>
  <c r="J130" i="2"/>
  <c r="P128" i="2"/>
  <c r="O128" i="2"/>
  <c r="N128" i="2"/>
  <c r="M128" i="2"/>
  <c r="L128" i="2"/>
  <c r="K128" i="2"/>
  <c r="J128" i="2"/>
  <c r="Q128" i="2"/>
  <c r="I128" i="2"/>
  <c r="F128" i="2"/>
  <c r="E128" i="2"/>
  <c r="D128" i="2"/>
  <c r="E129" i="2"/>
  <c r="D129" i="2"/>
  <c r="D130" i="2"/>
  <c r="E130" i="2"/>
  <c r="K84" i="1"/>
  <c r="L84" i="1"/>
  <c r="K85" i="1"/>
  <c r="L85" i="1"/>
  <c r="K86" i="1"/>
  <c r="L86" i="1"/>
  <c r="K87" i="1"/>
  <c r="L87" i="1"/>
  <c r="K88" i="1"/>
  <c r="L88" i="1"/>
  <c r="K89" i="1"/>
  <c r="L89" i="1"/>
  <c r="K90" i="1"/>
  <c r="L90" i="1"/>
  <c r="K91" i="1"/>
  <c r="L91" i="1"/>
  <c r="K92" i="1"/>
  <c r="L92" i="1"/>
  <c r="K93" i="1"/>
  <c r="L93" i="1"/>
  <c r="K94" i="1"/>
  <c r="L94" i="1"/>
  <c r="K95" i="1"/>
  <c r="L95" i="1"/>
  <c r="K96" i="1"/>
  <c r="L96" i="1"/>
  <c r="K97" i="1"/>
  <c r="L97" i="1"/>
  <c r="K98" i="1"/>
  <c r="L98" i="1"/>
  <c r="K99" i="1"/>
  <c r="L99" i="1"/>
  <c r="K100" i="1"/>
  <c r="L100" i="1"/>
  <c r="K101" i="1"/>
  <c r="L101" i="1"/>
  <c r="K102" i="1"/>
  <c r="L102" i="1"/>
  <c r="K103" i="1"/>
  <c r="L103" i="1"/>
  <c r="K104" i="1"/>
  <c r="L104" i="1"/>
  <c r="K105" i="1"/>
  <c r="L105" i="1"/>
  <c r="K106" i="1"/>
  <c r="L106" i="1"/>
  <c r="K107" i="1"/>
  <c r="L107" i="1"/>
  <c r="K108" i="1"/>
  <c r="L108" i="1"/>
  <c r="K109" i="1"/>
  <c r="L109" i="1"/>
  <c r="K110" i="1"/>
  <c r="L110" i="1"/>
  <c r="K111" i="1"/>
  <c r="L111" i="1"/>
  <c r="K112" i="1"/>
  <c r="L112" i="1"/>
  <c r="K113" i="1"/>
  <c r="L113" i="1"/>
  <c r="K114" i="1"/>
  <c r="L114" i="1"/>
  <c r="K115" i="1"/>
  <c r="L115" i="1"/>
  <c r="K116" i="1"/>
  <c r="L116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59" i="1"/>
  <c r="L59" i="1"/>
  <c r="K60" i="1"/>
  <c r="L60" i="1"/>
  <c r="K61" i="1"/>
  <c r="L61" i="1"/>
  <c r="K62" i="1"/>
  <c r="L62" i="1"/>
  <c r="K63" i="1"/>
  <c r="L63" i="1"/>
  <c r="K64" i="1"/>
  <c r="L64" i="1"/>
  <c r="K65" i="1"/>
  <c r="L65" i="1"/>
  <c r="K66" i="1"/>
  <c r="L66" i="1"/>
  <c r="K67" i="1"/>
  <c r="L67" i="1"/>
  <c r="K68" i="1"/>
  <c r="L68" i="1"/>
  <c r="K69" i="1"/>
  <c r="L69" i="1"/>
  <c r="K70" i="1"/>
  <c r="L70" i="1"/>
  <c r="K71" i="1"/>
  <c r="L71" i="1"/>
  <c r="K72" i="1"/>
  <c r="L72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D120" i="1"/>
  <c r="D119" i="1"/>
  <c r="D118" i="1"/>
  <c r="D117" i="1"/>
  <c r="L18" i="1"/>
  <c r="K18" i="1"/>
  <c r="L19" i="1"/>
  <c r="K19" i="1"/>
  <c r="L20" i="1"/>
  <c r="K20" i="1"/>
  <c r="L21" i="1"/>
  <c r="K21" i="1"/>
  <c r="L22" i="1"/>
  <c r="K22" i="1"/>
  <c r="L23" i="1"/>
  <c r="K23" i="1"/>
  <c r="L24" i="1"/>
  <c r="K24" i="1"/>
  <c r="L25" i="1"/>
  <c r="K25" i="1"/>
  <c r="L26" i="1"/>
  <c r="K26" i="1"/>
  <c r="L27" i="1"/>
  <c r="K27" i="1"/>
  <c r="L28" i="1"/>
  <c r="K28" i="1"/>
  <c r="P124" i="1"/>
  <c r="L29" i="1"/>
  <c r="K29" i="1"/>
  <c r="L30" i="1"/>
  <c r="K30" i="1"/>
  <c r="L31" i="1"/>
  <c r="K31" i="1"/>
  <c r="L32" i="1"/>
  <c r="K32" i="1"/>
  <c r="L33" i="1"/>
  <c r="K33" i="1"/>
  <c r="L34" i="1"/>
  <c r="K34" i="1"/>
  <c r="L35" i="1"/>
  <c r="K35" i="1"/>
  <c r="L36" i="1"/>
  <c r="K36" i="1"/>
  <c r="L37" i="1"/>
  <c r="K37" i="1"/>
  <c r="L38" i="1"/>
  <c r="K38" i="1"/>
  <c r="L39" i="1"/>
  <c r="K39" i="1"/>
  <c r="P125" i="1"/>
  <c r="L7" i="1"/>
  <c r="K7" i="1"/>
  <c r="L8" i="1"/>
  <c r="K8" i="1"/>
  <c r="L9" i="1"/>
  <c r="K9" i="1"/>
  <c r="L10" i="1"/>
  <c r="K10" i="1"/>
  <c r="L11" i="1"/>
  <c r="K11" i="1"/>
  <c r="L12" i="1"/>
  <c r="K12" i="1"/>
  <c r="L13" i="1"/>
  <c r="K13" i="1"/>
  <c r="L14" i="1"/>
  <c r="K14" i="1"/>
  <c r="L15" i="1"/>
  <c r="K15" i="1"/>
  <c r="L16" i="1"/>
  <c r="K16" i="1"/>
  <c r="L17" i="1"/>
  <c r="K17" i="1"/>
  <c r="P123" i="1"/>
  <c r="O124" i="1"/>
  <c r="O125" i="1"/>
  <c r="O123" i="1"/>
  <c r="P117" i="1"/>
  <c r="O117" i="1"/>
  <c r="N120" i="1"/>
  <c r="N119" i="1"/>
  <c r="N118" i="1"/>
  <c r="N117" i="1"/>
  <c r="M120" i="1"/>
  <c r="M119" i="1"/>
  <c r="M118" i="1"/>
  <c r="M117" i="1"/>
  <c r="L120" i="1"/>
  <c r="L119" i="1"/>
  <c r="L118" i="1"/>
  <c r="L117" i="1"/>
  <c r="K120" i="1"/>
  <c r="K119" i="1"/>
  <c r="K118" i="1"/>
  <c r="K117" i="1"/>
  <c r="J120" i="1"/>
  <c r="J119" i="1"/>
  <c r="J118" i="1"/>
  <c r="J117" i="1"/>
  <c r="I120" i="1"/>
  <c r="I119" i="1"/>
  <c r="I118" i="1"/>
  <c r="I117" i="1"/>
  <c r="H120" i="1"/>
  <c r="H119" i="1"/>
  <c r="H118" i="1"/>
  <c r="H117" i="1"/>
  <c r="F117" i="1"/>
  <c r="F119" i="1"/>
  <c r="F118" i="1"/>
  <c r="F120" i="1"/>
  <c r="E120" i="1"/>
  <c r="E119" i="1"/>
  <c r="E118" i="1"/>
  <c r="E117" i="1"/>
</calcChain>
</file>

<file path=xl/sharedStrings.xml><?xml version="1.0" encoding="utf-8"?>
<sst xmlns="http://schemas.openxmlformats.org/spreadsheetml/2006/main" count="84" uniqueCount="49">
  <si>
    <t>Coupon</t>
  </si>
  <si>
    <t>Balance</t>
  </si>
  <si>
    <t>Term</t>
  </si>
  <si>
    <t>WALA</t>
  </si>
  <si>
    <t>Target Monthly Payment per $</t>
  </si>
  <si>
    <t>Target Interest Payment per $</t>
  </si>
  <si>
    <t>Take up Rate</t>
  </si>
  <si>
    <t>Issuer Year</t>
  </si>
  <si>
    <t>WAC</t>
  </si>
  <si>
    <t>Original Term</t>
  </si>
  <si>
    <t>Age</t>
  </si>
  <si>
    <t>Current Monthly Payment</t>
  </si>
  <si>
    <t>Current Interest Payment</t>
  </si>
  <si>
    <t>Current After-Tax Payment</t>
  </si>
  <si>
    <t>Target Monthly Payment</t>
  </si>
  <si>
    <t>Target 1st Interest Payment</t>
  </si>
  <si>
    <t>Target After-tax Payment</t>
  </si>
  <si>
    <t>Pre-tax Change in Monthly Payments</t>
  </si>
  <si>
    <t>After-tax Change in Monthly Payments</t>
  </si>
  <si>
    <t>Total</t>
  </si>
  <si>
    <t>Good</t>
  </si>
  <si>
    <t>Target</t>
  </si>
  <si>
    <t>(Assumption: interest/amortization at first month levels, not entirely accurate but robust to slight change considering low tax bracket = low tax savings)</t>
  </si>
  <si>
    <t>Possible</t>
    <phoneticPr fontId="5" type="noConversion"/>
  </si>
  <si>
    <t>Tax Rate</t>
    <phoneticPr fontId="5" type="noConversion"/>
  </si>
  <si>
    <t>Tax Rate</t>
    <phoneticPr fontId="5" type="noConversion"/>
  </si>
  <si>
    <t>Savings in 1st Year</t>
    <phoneticPr fontId="5" type="noConversion"/>
  </si>
  <si>
    <t>Savings in 1st Year</t>
    <phoneticPr fontId="5" type="noConversion"/>
  </si>
  <si>
    <t>Pre-tax</t>
    <phoneticPr fontId="5" type="noConversion"/>
  </si>
  <si>
    <t>After-tax</t>
    <phoneticPr fontId="5" type="noConversion"/>
  </si>
  <si>
    <t>15 Year FRMs</t>
    <phoneticPr fontId="5" type="noConversion"/>
  </si>
  <si>
    <t>Pre-tax</t>
    <phoneticPr fontId="5" type="noConversion"/>
  </si>
  <si>
    <t>30 Year FRMs</t>
    <phoneticPr fontId="5" type="noConversion"/>
  </si>
  <si>
    <t>Number of Loans</t>
  </si>
  <si>
    <t>Number of Loans Refinanced</t>
    <phoneticPr fontId="5" type="noConversion"/>
  </si>
  <si>
    <t>Total Balance Refinanced</t>
    <phoneticPr fontId="5" type="noConversion"/>
  </si>
  <si>
    <t>Possible</t>
    <phoneticPr fontId="5" type="noConversion"/>
  </si>
  <si>
    <t>Good</t>
    <phoneticPr fontId="5" type="noConversion"/>
  </si>
  <si>
    <t>Target</t>
    <phoneticPr fontId="5" type="noConversion"/>
  </si>
  <si>
    <t>Overall Total</t>
  </si>
  <si>
    <r>
      <t>Total</t>
    </r>
    <r>
      <rPr>
        <b/>
        <sz val="10"/>
        <rFont val="Verdana"/>
      </rPr>
      <t xml:space="preserve"> for each group</t>
    </r>
  </si>
  <si>
    <t>Take-up rate</t>
  </si>
  <si>
    <r>
      <rPr>
        <b/>
        <sz val="10"/>
        <rFont val="Verdana"/>
      </rPr>
      <t>Pre-Tax Pmt</t>
    </r>
    <r>
      <rPr>
        <b/>
        <sz val="10"/>
        <rFont val="Verdana"/>
      </rPr>
      <t xml:space="preserve"> Re</t>
    </r>
    <r>
      <rPr>
        <b/>
        <sz val="10"/>
        <rFont val="Verdana"/>
      </rPr>
      <t>duction</t>
    </r>
  </si>
  <si>
    <r>
      <t>After-Tax Pmt</t>
    </r>
    <r>
      <rPr>
        <b/>
        <sz val="10"/>
        <rFont val="Verdana"/>
      </rPr>
      <t xml:space="preserve"> Re</t>
    </r>
    <r>
      <rPr>
        <b/>
        <sz val="10"/>
        <rFont val="Verdana"/>
      </rPr>
      <t>duction</t>
    </r>
  </si>
  <si>
    <t>Millions of Dollars</t>
  </si>
  <si>
    <t>Coupon benefit of 0.5% of less</t>
  </si>
  <si>
    <t>Coupon benefit of 0.5% to 1%</t>
  </si>
  <si>
    <t>Coupon benefit of more than 1.0%</t>
  </si>
  <si>
    <t>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</si>
</sst>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_(&quot;$&quot;* #,##0.0000_);_(&quot;$&quot;* \(#,##0.0000\);_(&quot;$&quot;* &quot;-&quot;????_);_(@_)"/>
    <numFmt numFmtId="165" formatCode="_(&quot;$&quot;* #,##0_);_(&quot;$&quot;* \(#,##0\);_(&quot;$&quot;* &quot;-&quot;??_);_(@_)"/>
    <numFmt numFmtId="169" formatCode="0.000"/>
  </numFmts>
  <fonts count="11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b/>
      <sz val="10"/>
      <name val="Arial"/>
      <family val="2"/>
    </font>
    <font>
      <u/>
      <sz val="10"/>
      <color theme="10"/>
      <name val="Verdana"/>
    </font>
    <font>
      <u/>
      <sz val="10"/>
      <color theme="11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44" fontId="0" fillId="0" borderId="0" xfId="0" applyNumberFormat="1"/>
    <xf numFmtId="1" fontId="0" fillId="0" borderId="0" xfId="0" applyNumberFormat="1"/>
    <xf numFmtId="2" fontId="0" fillId="0" borderId="0" xfId="0" applyNumberFormat="1"/>
    <xf numFmtId="164" fontId="0" fillId="0" borderId="0" xfId="0" applyNumberFormat="1"/>
    <xf numFmtId="9" fontId="0" fillId="0" borderId="0" xfId="0" applyNumberFormat="1"/>
    <xf numFmtId="0" fontId="3" fillId="0" borderId="0" xfId="0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44" fontId="3" fillId="0" borderId="0" xfId="0" applyNumberFormat="1" applyFont="1" applyAlignment="1">
      <alignment horizontal="center" wrapText="1"/>
    </xf>
    <xf numFmtId="165" fontId="0" fillId="0" borderId="0" xfId="0" applyNumberFormat="1"/>
    <xf numFmtId="0" fontId="0" fillId="3" borderId="0" xfId="0" applyFill="1"/>
    <xf numFmtId="4" fontId="0" fillId="3" borderId="0" xfId="0" applyNumberFormat="1" applyFill="1"/>
    <xf numFmtId="165" fontId="0" fillId="3" borderId="0" xfId="0" applyNumberFormat="1" applyFill="1"/>
    <xf numFmtId="1" fontId="0" fillId="3" borderId="0" xfId="0" applyNumberFormat="1" applyFill="1"/>
    <xf numFmtId="4" fontId="0" fillId="0" borderId="0" xfId="0" applyNumberFormat="1"/>
    <xf numFmtId="10" fontId="0" fillId="0" borderId="0" xfId="0" applyNumberFormat="1"/>
    <xf numFmtId="0" fontId="0" fillId="2" borderId="0" xfId="0" applyFill="1"/>
    <xf numFmtId="165" fontId="0" fillId="2" borderId="0" xfId="0" applyNumberFormat="1" applyFill="1"/>
    <xf numFmtId="1" fontId="0" fillId="2" borderId="0" xfId="0" applyNumberFormat="1" applyFill="1"/>
    <xf numFmtId="0" fontId="0" fillId="4" borderId="0" xfId="0" applyFill="1"/>
    <xf numFmtId="165" fontId="0" fillId="4" borderId="0" xfId="0" applyNumberFormat="1" applyFill="1"/>
    <xf numFmtId="1" fontId="0" fillId="4" borderId="0" xfId="0" applyNumberFormat="1" applyFill="1"/>
    <xf numFmtId="44" fontId="3" fillId="0" borderId="0" xfId="0" applyNumberFormat="1" applyFont="1"/>
    <xf numFmtId="0" fontId="0" fillId="0" borderId="0" xfId="0" applyFill="1"/>
    <xf numFmtId="0" fontId="3" fillId="0" borderId="0" xfId="0" applyFont="1" applyFill="1" applyAlignment="1">
      <alignment horizontal="center" wrapText="1"/>
    </xf>
    <xf numFmtId="10" fontId="0" fillId="2" borderId="0" xfId="0" applyNumberFormat="1" applyFill="1"/>
    <xf numFmtId="10" fontId="0" fillId="4" borderId="0" xfId="0" applyNumberFormat="1" applyFill="1"/>
    <xf numFmtId="10" fontId="0" fillId="3" borderId="0" xfId="0" applyNumberFormat="1" applyFill="1"/>
    <xf numFmtId="10" fontId="0" fillId="0" borderId="0" xfId="0" applyNumberFormat="1"/>
    <xf numFmtId="4" fontId="0" fillId="4" borderId="0" xfId="0" applyNumberFormat="1" applyFill="1"/>
    <xf numFmtId="4" fontId="0" fillId="2" borderId="0" xfId="0" applyNumberFormat="1" applyFill="1"/>
    <xf numFmtId="2" fontId="0" fillId="0" borderId="0" xfId="0" applyNumberFormat="1"/>
    <xf numFmtId="2" fontId="0" fillId="2" borderId="0" xfId="0" applyNumberFormat="1" applyFill="1"/>
    <xf numFmtId="2" fontId="0" fillId="4" borderId="0" xfId="0" applyNumberFormat="1" applyFill="1"/>
    <xf numFmtId="2" fontId="0" fillId="3" borderId="0" xfId="0" applyNumberFormat="1" applyFill="1"/>
    <xf numFmtId="9" fontId="0" fillId="2" borderId="0" xfId="0" applyNumberFormat="1" applyFill="1"/>
    <xf numFmtId="9" fontId="0" fillId="4" borderId="0" xfId="0" applyNumberFormat="1" applyFill="1"/>
    <xf numFmtId="9" fontId="0" fillId="3" borderId="0" xfId="0" applyNumberFormat="1" applyFill="1"/>
    <xf numFmtId="0" fontId="0" fillId="0" borderId="0" xfId="0" applyAlignment="1">
      <alignment horizontal="center" vertical="center"/>
    </xf>
    <xf numFmtId="0" fontId="8" fillId="0" borderId="0" xfId="0" applyFont="1"/>
    <xf numFmtId="3" fontId="3" fillId="0" borderId="0" xfId="0" applyNumberFormat="1" applyFont="1" applyAlignment="1">
      <alignment horizontal="center" wrapText="1"/>
    </xf>
    <xf numFmtId="3" fontId="0" fillId="0" borderId="0" xfId="0" applyNumberFormat="1"/>
    <xf numFmtId="3" fontId="0" fillId="2" borderId="0" xfId="0" applyNumberFormat="1" applyFill="1"/>
    <xf numFmtId="3" fontId="0" fillId="4" borderId="0" xfId="0" applyNumberFormat="1" applyFill="1"/>
    <xf numFmtId="3" fontId="0" fillId="3" borderId="0" xfId="0" applyNumberFormat="1" applyFill="1"/>
    <xf numFmtId="3" fontId="3" fillId="0" borderId="0" xfId="0" applyNumberFormat="1" applyFont="1" applyAlignment="1">
      <alignment horizontal="center" wrapText="1"/>
    </xf>
    <xf numFmtId="44" fontId="1" fillId="0" borderId="0" xfId="0" applyNumberFormat="1" applyFont="1" applyAlignment="1">
      <alignment horizontal="center" wrapText="1"/>
    </xf>
    <xf numFmtId="3" fontId="0" fillId="0" borderId="0" xfId="0" applyNumberFormat="1"/>
    <xf numFmtId="0" fontId="0" fillId="3" borderId="0" xfId="0" applyFill="1" applyBorder="1"/>
    <xf numFmtId="165" fontId="0" fillId="3" borderId="0" xfId="0" applyNumberFormat="1" applyFill="1" applyBorder="1"/>
    <xf numFmtId="10" fontId="0" fillId="3" borderId="0" xfId="0" applyNumberFormat="1" applyFill="1" applyBorder="1"/>
    <xf numFmtId="1" fontId="0" fillId="3" borderId="0" xfId="0" applyNumberFormat="1" applyFill="1" applyBorder="1"/>
    <xf numFmtId="2" fontId="0" fillId="3" borderId="0" xfId="0" applyNumberFormat="1" applyFill="1" applyBorder="1"/>
    <xf numFmtId="0" fontId="0" fillId="3" borderId="4" xfId="0" applyFill="1" applyBorder="1"/>
    <xf numFmtId="165" fontId="0" fillId="3" borderId="4" xfId="0" applyNumberFormat="1" applyFill="1" applyBorder="1"/>
    <xf numFmtId="10" fontId="0" fillId="3" borderId="4" xfId="0" applyNumberFormat="1" applyFill="1" applyBorder="1"/>
    <xf numFmtId="1" fontId="0" fillId="3" borderId="4" xfId="0" applyNumberFormat="1" applyFill="1" applyBorder="1"/>
    <xf numFmtId="2" fontId="0" fillId="3" borderId="4" xfId="0" applyNumberFormat="1" applyFill="1" applyBorder="1"/>
    <xf numFmtId="0" fontId="2" fillId="4" borderId="0" xfId="0" applyFont="1" applyFill="1"/>
    <xf numFmtId="4" fontId="2" fillId="4" borderId="0" xfId="0" applyNumberFormat="1" applyFont="1" applyFill="1"/>
    <xf numFmtId="3" fontId="2" fillId="4" borderId="0" xfId="0" applyNumberFormat="1" applyFont="1" applyFill="1"/>
    <xf numFmtId="165" fontId="2" fillId="4" borderId="0" xfId="0" applyNumberFormat="1" applyFont="1" applyFill="1"/>
    <xf numFmtId="10" fontId="2" fillId="4" borderId="0" xfId="0" applyNumberFormat="1" applyFont="1" applyFill="1"/>
    <xf numFmtId="1" fontId="2" fillId="4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/>
    <xf numFmtId="3" fontId="2" fillId="2" borderId="0" xfId="0" applyNumberFormat="1" applyFont="1" applyFill="1"/>
    <xf numFmtId="165" fontId="2" fillId="2" borderId="0" xfId="0" applyNumberFormat="1" applyFont="1" applyFill="1"/>
    <xf numFmtId="10" fontId="2" fillId="2" borderId="0" xfId="0" applyNumberFormat="1" applyFont="1" applyFill="1"/>
    <xf numFmtId="1" fontId="2" fillId="2" borderId="0" xfId="0" applyNumberFormat="1" applyFont="1" applyFill="1"/>
    <xf numFmtId="2" fontId="0" fillId="0" borderId="0" xfId="0" applyNumberFormat="1"/>
    <xf numFmtId="2" fontId="2" fillId="2" borderId="0" xfId="0" applyNumberFormat="1" applyFont="1" applyFill="1"/>
    <xf numFmtId="2" fontId="2" fillId="4" borderId="0" xfId="0" applyNumberFormat="1" applyFont="1" applyFill="1"/>
    <xf numFmtId="2" fontId="0" fillId="3" borderId="0" xfId="0" applyNumberFormat="1" applyFill="1"/>
    <xf numFmtId="0" fontId="0" fillId="2" borderId="1" xfId="0" applyFill="1" applyBorder="1"/>
    <xf numFmtId="0" fontId="0" fillId="2" borderId="0" xfId="0" applyFill="1" applyBorder="1"/>
    <xf numFmtId="3" fontId="0" fillId="2" borderId="0" xfId="0" applyNumberFormat="1" applyFill="1" applyBorder="1"/>
    <xf numFmtId="165" fontId="0" fillId="2" borderId="0" xfId="0" applyNumberFormat="1" applyFill="1" applyBorder="1"/>
    <xf numFmtId="10" fontId="0" fillId="2" borderId="0" xfId="0" applyNumberFormat="1" applyFill="1" applyBorder="1"/>
    <xf numFmtId="1" fontId="0" fillId="2" borderId="0" xfId="0" applyNumberFormat="1" applyFill="1" applyBorder="1"/>
    <xf numFmtId="2" fontId="0" fillId="2" borderId="0" xfId="0" applyNumberFormat="1" applyFill="1" applyBorder="1"/>
    <xf numFmtId="44" fontId="0" fillId="2" borderId="0" xfId="0" applyNumberFormat="1" applyFill="1" applyBorder="1"/>
    <xf numFmtId="44" fontId="0" fillId="2" borderId="2" xfId="0" applyNumberFormat="1" applyFill="1" applyBorder="1"/>
    <xf numFmtId="3" fontId="0" fillId="2" borderId="0" xfId="0" applyNumberFormat="1" applyFill="1" applyBorder="1"/>
    <xf numFmtId="0" fontId="0" fillId="4" borderId="3" xfId="0" applyFill="1" applyBorder="1"/>
    <xf numFmtId="3" fontId="0" fillId="4" borderId="3" xfId="0" applyNumberFormat="1" applyFill="1" applyBorder="1"/>
    <xf numFmtId="165" fontId="0" fillId="4" borderId="3" xfId="0" applyNumberFormat="1" applyFill="1" applyBorder="1"/>
    <xf numFmtId="10" fontId="0" fillId="4" borderId="3" xfId="0" applyNumberFormat="1" applyFill="1" applyBorder="1"/>
    <xf numFmtId="1" fontId="0" fillId="4" borderId="3" xfId="0" applyNumberFormat="1" applyFill="1" applyBorder="1"/>
    <xf numFmtId="2" fontId="0" fillId="4" borderId="3" xfId="0" applyNumberFormat="1" applyFill="1" applyBorder="1"/>
    <xf numFmtId="44" fontId="0" fillId="4" borderId="3" xfId="0" applyNumberFormat="1" applyFill="1" applyBorder="1"/>
    <xf numFmtId="0" fontId="0" fillId="4" borderId="0" xfId="0" applyFill="1" applyBorder="1"/>
    <xf numFmtId="3" fontId="0" fillId="4" borderId="0" xfId="0" applyNumberFormat="1" applyFill="1" applyBorder="1"/>
    <xf numFmtId="165" fontId="0" fillId="4" borderId="0" xfId="0" applyNumberFormat="1" applyFill="1" applyBorder="1"/>
    <xf numFmtId="10" fontId="0" fillId="4" borderId="0" xfId="0" applyNumberFormat="1" applyFill="1" applyBorder="1"/>
    <xf numFmtId="1" fontId="0" fillId="4" borderId="0" xfId="0" applyNumberFormat="1" applyFill="1" applyBorder="1"/>
    <xf numFmtId="2" fontId="0" fillId="4" borderId="0" xfId="0" applyNumberFormat="1" applyFill="1" applyBorder="1"/>
    <xf numFmtId="44" fontId="0" fillId="4" borderId="0" xfId="0" applyNumberFormat="1" applyFill="1" applyBorder="1"/>
    <xf numFmtId="3" fontId="0" fillId="4" borderId="3" xfId="0" applyNumberFormat="1" applyFill="1" applyBorder="1"/>
    <xf numFmtId="3" fontId="0" fillId="4" borderId="0" xfId="0" applyNumberFormat="1" applyFill="1" applyBorder="1"/>
    <xf numFmtId="3" fontId="0" fillId="3" borderId="0" xfId="0" applyNumberFormat="1" applyFill="1" applyBorder="1"/>
    <xf numFmtId="44" fontId="0" fillId="3" borderId="0" xfId="0" applyNumberFormat="1" applyFill="1" applyBorder="1"/>
    <xf numFmtId="3" fontId="0" fillId="3" borderId="4" xfId="0" applyNumberFormat="1" applyFill="1" applyBorder="1"/>
    <xf numFmtId="44" fontId="0" fillId="3" borderId="4" xfId="0" applyNumberFormat="1" applyFill="1" applyBorder="1"/>
    <xf numFmtId="0" fontId="0" fillId="3" borderId="3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9" fontId="0" fillId="0" borderId="0" xfId="3" applyFont="1"/>
    <xf numFmtId="0" fontId="1" fillId="0" borderId="0" xfId="0" applyFont="1"/>
    <xf numFmtId="0" fontId="0" fillId="0" borderId="4" xfId="0" applyBorder="1"/>
    <xf numFmtId="44" fontId="1" fillId="0" borderId="0" xfId="0" applyNumberFormat="1" applyFont="1"/>
    <xf numFmtId="4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9" fontId="1" fillId="2" borderId="5" xfId="3" applyFont="1" applyFill="1" applyBorder="1" applyAlignment="1">
      <alignment horizontal="center"/>
    </xf>
    <xf numFmtId="9" fontId="1" fillId="2" borderId="5" xfId="3" applyFont="1" applyFill="1" applyBorder="1" applyAlignment="1"/>
    <xf numFmtId="9" fontId="1" fillId="4" borderId="5" xfId="3" applyFont="1" applyFill="1" applyBorder="1" applyAlignment="1">
      <alignment horizontal="center"/>
    </xf>
    <xf numFmtId="9" fontId="1" fillId="4" borderId="5" xfId="3" applyFont="1" applyFill="1" applyBorder="1" applyAlignment="1"/>
    <xf numFmtId="9" fontId="1" fillId="3" borderId="5" xfId="3" applyFont="1" applyFill="1" applyBorder="1" applyAlignment="1">
      <alignment horizontal="center"/>
    </xf>
    <xf numFmtId="9" fontId="1" fillId="3" borderId="5" xfId="3" applyFont="1" applyFill="1" applyBorder="1" applyAlignment="1"/>
    <xf numFmtId="165" fontId="0" fillId="2" borderId="5" xfId="0" applyNumberFormat="1" applyFill="1" applyBorder="1"/>
    <xf numFmtId="3" fontId="0" fillId="2" borderId="5" xfId="0" applyNumberFormat="1" applyFill="1" applyBorder="1"/>
    <xf numFmtId="165" fontId="0" fillId="4" borderId="5" xfId="0" applyNumberFormat="1" applyFill="1" applyBorder="1"/>
    <xf numFmtId="3" fontId="0" fillId="4" borderId="5" xfId="0" applyNumberFormat="1" applyFill="1" applyBorder="1"/>
    <xf numFmtId="165" fontId="0" fillId="3" borderId="5" xfId="0" applyNumberFormat="1" applyFill="1" applyBorder="1"/>
    <xf numFmtId="3" fontId="0" fillId="3" borderId="5" xfId="0" applyNumberFormat="1" applyFill="1" applyBorder="1"/>
    <xf numFmtId="165" fontId="1" fillId="0" borderId="5" xfId="4" applyNumberFormat="1" applyFont="1" applyBorder="1"/>
    <xf numFmtId="37" fontId="1" fillId="0" borderId="5" xfId="4" applyNumberFormat="1" applyFont="1" applyBorder="1"/>
    <xf numFmtId="169" fontId="0" fillId="0" borderId="0" xfId="0" applyNumberFormat="1"/>
  </cellXfs>
  <cellStyles count="17">
    <cellStyle name="Currency" xfId="4" builtinId="4"/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  <cellStyle name="Percent" xfId="3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5"/>
  <sheetViews>
    <sheetView topLeftCell="B1" workbookViewId="0">
      <selection activeCell="J4" sqref="J4"/>
    </sheetView>
  </sheetViews>
  <sheetFormatPr baseColWidth="10" defaultColWidth="10.7109375" defaultRowHeight="13" x14ac:dyDescent="0"/>
  <cols>
    <col min="1" max="1" width="0" hidden="1" customWidth="1"/>
    <col min="4" max="4" width="11.28515625" customWidth="1"/>
    <col min="13" max="13" width="9.5703125" customWidth="1"/>
    <col min="14" max="14" width="19" customWidth="1"/>
    <col min="17" max="16384" width="10.7109375" style="24"/>
  </cols>
  <sheetData>
    <row r="1" spans="1:16"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</row>
    <row r="2" spans="1:16">
      <c r="E2" s="1"/>
      <c r="F2" s="1"/>
      <c r="G2" s="2"/>
      <c r="H2" s="1"/>
      <c r="I2" s="1"/>
      <c r="J2" s="1"/>
      <c r="K2" s="1"/>
      <c r="L2" s="1"/>
      <c r="M2" s="1"/>
      <c r="N2" s="23" t="s">
        <v>6</v>
      </c>
      <c r="O2" s="23" t="s">
        <v>24</v>
      </c>
      <c r="P2" s="1"/>
    </row>
    <row r="3" spans="1:16">
      <c r="B3" t="s">
        <v>0</v>
      </c>
      <c r="D3" s="39"/>
      <c r="E3" s="1" t="s">
        <v>1</v>
      </c>
      <c r="F3" s="16" t="s">
        <v>0</v>
      </c>
      <c r="G3" t="s">
        <v>2</v>
      </c>
      <c r="H3" t="s">
        <v>3</v>
      </c>
      <c r="I3" s="1" t="s">
        <v>4</v>
      </c>
      <c r="J3" s="1" t="s">
        <v>5</v>
      </c>
      <c r="K3" s="1"/>
      <c r="L3" s="1"/>
      <c r="M3" s="1"/>
      <c r="N3" s="36">
        <f>Totals!G2</f>
        <v>0.1</v>
      </c>
      <c r="O3" s="36">
        <v>0.35</v>
      </c>
      <c r="P3" s="1"/>
    </row>
    <row r="4" spans="1:16">
      <c r="B4">
        <v>4</v>
      </c>
      <c r="D4" s="40"/>
      <c r="E4" s="1">
        <v>1</v>
      </c>
      <c r="F4" s="112">
        <v>0.04</v>
      </c>
      <c r="G4">
        <v>360</v>
      </c>
      <c r="H4">
        <v>0</v>
      </c>
      <c r="I4" s="4">
        <f>-PMT(F4/12,G4,E4)</f>
        <v>4.7741529546545943E-3</v>
      </c>
      <c r="J4" s="4">
        <f>F4/12*E4</f>
        <v>3.3333333333333335E-3</v>
      </c>
      <c r="K4" s="1"/>
      <c r="L4" s="1"/>
      <c r="M4" s="1"/>
      <c r="N4" s="37">
        <f>Totals!G3</f>
        <v>0.7</v>
      </c>
      <c r="O4" s="37">
        <v>0.25</v>
      </c>
      <c r="P4" s="1"/>
    </row>
    <row r="5" spans="1:16">
      <c r="D5" s="40"/>
      <c r="E5" s="1"/>
      <c r="F5" s="3"/>
      <c r="I5" s="1"/>
      <c r="J5" s="1"/>
      <c r="K5" s="1"/>
      <c r="L5" s="1"/>
      <c r="M5" s="1"/>
      <c r="N5" s="38">
        <f>Totals!G4</f>
        <v>0.85</v>
      </c>
      <c r="O5" s="38">
        <v>0.15</v>
      </c>
      <c r="P5" s="1"/>
    </row>
    <row r="6" spans="1:16" s="25" customFormat="1" ht="59" customHeight="1">
      <c r="A6" s="6" t="s">
        <v>0</v>
      </c>
      <c r="B6" s="6" t="s">
        <v>0</v>
      </c>
      <c r="C6" s="6" t="s">
        <v>7</v>
      </c>
      <c r="D6" s="41" t="s">
        <v>33</v>
      </c>
      <c r="E6" s="7" t="s">
        <v>1</v>
      </c>
      <c r="F6" s="6" t="s">
        <v>8</v>
      </c>
      <c r="G6" s="8" t="s">
        <v>9</v>
      </c>
      <c r="H6" s="6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</row>
    <row r="7" spans="1:16">
      <c r="A7" s="75">
        <v>3.5</v>
      </c>
      <c r="B7" s="110">
        <v>3.5</v>
      </c>
      <c r="C7" s="76">
        <v>2011</v>
      </c>
      <c r="D7" s="77">
        <v>94795</v>
      </c>
      <c r="E7" s="78">
        <v>22076.679876000002</v>
      </c>
      <c r="F7" s="79">
        <v>4.0835666525089943E-2</v>
      </c>
      <c r="G7" s="80">
        <v>360</v>
      </c>
      <c r="H7" s="81">
        <v>8.8660929887282123</v>
      </c>
      <c r="I7" s="82">
        <v>107.83930181658702</v>
      </c>
      <c r="J7" s="82">
        <v>75.126328116458339</v>
      </c>
      <c r="K7" s="82">
        <f>I7-J7*$O$3</f>
        <v>81.545086975826607</v>
      </c>
      <c r="L7" s="82">
        <f>$I$4*E7</f>
        <v>105.39744645896903</v>
      </c>
      <c r="M7" s="82">
        <f>$J$4*E7</f>
        <v>73.588932920000005</v>
      </c>
      <c r="N7" s="82">
        <f>L7-M7*$O$3</f>
        <v>79.641319936969026</v>
      </c>
      <c r="O7" s="82">
        <f>(L7-I7)*$N$3</f>
        <v>-0.2441855357617996</v>
      </c>
      <c r="P7" s="83">
        <f>(N7-K7)*$N$3</f>
        <v>-0.19037670388575806</v>
      </c>
    </row>
    <row r="8" spans="1:16">
      <c r="A8" s="75">
        <v>3.5</v>
      </c>
      <c r="B8" s="108"/>
      <c r="C8" s="76">
        <v>2010</v>
      </c>
      <c r="D8" s="77">
        <v>151177</v>
      </c>
      <c r="E8" s="78">
        <v>35862.459652999998</v>
      </c>
      <c r="F8" s="79">
        <v>4.1694703717646879E-2</v>
      </c>
      <c r="G8" s="80">
        <v>360</v>
      </c>
      <c r="H8" s="81">
        <v>12.396588997648678</v>
      </c>
      <c r="I8" s="82">
        <v>177.87922577210276</v>
      </c>
      <c r="J8" s="82">
        <v>124.60621915149169</v>
      </c>
      <c r="K8" s="82">
        <f t="shared" ref="K8:K17" si="0">I8-J8*$O$3</f>
        <v>134.26704906908066</v>
      </c>
      <c r="L8" s="82">
        <f t="shared" ref="L8:L71" si="1">$I$4*E8</f>
        <v>171.21286771355111</v>
      </c>
      <c r="M8" s="82">
        <f t="shared" ref="M8:M71" si="2">$J$4*E8</f>
        <v>119.54153217666666</v>
      </c>
      <c r="N8" s="82">
        <f t="shared" ref="N8:N17" si="3">L8-M8*$O$3</f>
        <v>129.37333145171777</v>
      </c>
      <c r="O8" s="82">
        <f t="shared" ref="O8:O17" si="4">(L8-I8)*$N$3</f>
        <v>-0.66663580585516513</v>
      </c>
      <c r="P8" s="83">
        <f t="shared" ref="P8:P17" si="5">(N8-K8)*$N$3</f>
        <v>-0.48937176173628816</v>
      </c>
    </row>
    <row r="9" spans="1:16">
      <c r="A9" s="75">
        <v>3.5</v>
      </c>
      <c r="B9" s="108"/>
      <c r="C9" s="76">
        <v>2009</v>
      </c>
      <c r="D9" s="77">
        <v>6337</v>
      </c>
      <c r="E9" s="78">
        <v>1325.475535</v>
      </c>
      <c r="F9" s="79">
        <v>4.0251684193175243E-2</v>
      </c>
      <c r="G9" s="80">
        <v>360</v>
      </c>
      <c r="H9" s="81">
        <v>36.444669236388393</v>
      </c>
      <c r="I9" s="82">
        <v>6.7202846798175617</v>
      </c>
      <c r="J9" s="82">
        <v>4.4460518867166661</v>
      </c>
      <c r="K9" s="82">
        <f t="shared" si="0"/>
        <v>5.164166519466729</v>
      </c>
      <c r="L9" s="82">
        <f t="shared" si="1"/>
        <v>6.3280229417426295</v>
      </c>
      <c r="M9" s="82">
        <f t="shared" si="2"/>
        <v>4.4182517833333339</v>
      </c>
      <c r="N9" s="82">
        <f t="shared" si="3"/>
        <v>4.7816348175759629</v>
      </c>
      <c r="O9" s="82">
        <f t="shared" si="4"/>
        <v>-3.9226173807493228E-2</v>
      </c>
      <c r="P9" s="83">
        <f t="shared" si="5"/>
        <v>-3.8253170189076618E-2</v>
      </c>
    </row>
    <row r="10" spans="1:16">
      <c r="A10" s="75">
        <v>3.5</v>
      </c>
      <c r="B10" s="108"/>
      <c r="C10" s="76">
        <v>2008</v>
      </c>
      <c r="D10" s="77">
        <v>158</v>
      </c>
      <c r="E10" s="78">
        <v>36.936391</v>
      </c>
      <c r="F10" s="79">
        <v>4.0061840757533676E-2</v>
      </c>
      <c r="G10" s="80">
        <v>360</v>
      </c>
      <c r="H10" s="81">
        <v>40.964692544000798</v>
      </c>
      <c r="I10" s="82">
        <v>0.18835036481048903</v>
      </c>
      <c r="J10" s="82">
        <v>0.12331165120000001</v>
      </c>
      <c r="K10" s="82">
        <f t="shared" si="0"/>
        <v>0.14519128689048902</v>
      </c>
      <c r="L10" s="82">
        <f t="shared" si="1"/>
        <v>0.17633998022692737</v>
      </c>
      <c r="M10" s="82">
        <f t="shared" si="2"/>
        <v>0.12312130333333335</v>
      </c>
      <c r="N10" s="82">
        <f t="shared" si="3"/>
        <v>0.13324752406026069</v>
      </c>
      <c r="O10" s="82">
        <f t="shared" si="4"/>
        <v>-1.2010384583561657E-3</v>
      </c>
      <c r="P10" s="83">
        <f t="shared" si="5"/>
        <v>-1.1943762830228328E-3</v>
      </c>
    </row>
    <row r="11" spans="1:16">
      <c r="A11" s="75">
        <v>3.5</v>
      </c>
      <c r="B11" s="108"/>
      <c r="C11" s="76">
        <v>2007</v>
      </c>
      <c r="D11" s="77">
        <v>209</v>
      </c>
      <c r="E11" s="78">
        <v>39.219538999999997</v>
      </c>
      <c r="F11" s="79">
        <v>3.6264166990846072E-2</v>
      </c>
      <c r="G11" s="80">
        <v>360</v>
      </c>
      <c r="H11" s="81">
        <v>64.417858532197442</v>
      </c>
      <c r="I11" s="82">
        <v>0.20084172134470366</v>
      </c>
      <c r="J11" s="82">
        <v>0.11852199263333334</v>
      </c>
      <c r="K11" s="82">
        <f t="shared" si="0"/>
        <v>0.159359023923037</v>
      </c>
      <c r="L11" s="82">
        <f t="shared" si="1"/>
        <v>0.18724007799704109</v>
      </c>
      <c r="M11" s="82">
        <f t="shared" si="2"/>
        <v>0.13073179666666668</v>
      </c>
      <c r="N11" s="82">
        <f t="shared" si="3"/>
        <v>0.14148394916370777</v>
      </c>
      <c r="O11" s="82">
        <f t="shared" si="4"/>
        <v>-1.3601643347662562E-3</v>
      </c>
      <c r="P11" s="83">
        <f t="shared" si="5"/>
        <v>-1.7875074759329231E-3</v>
      </c>
    </row>
    <row r="12" spans="1:16">
      <c r="A12" s="75">
        <v>3.5</v>
      </c>
      <c r="B12" s="108"/>
      <c r="C12" s="76">
        <v>2006</v>
      </c>
      <c r="D12" s="77">
        <v>243</v>
      </c>
      <c r="E12" s="78">
        <v>25.387433000000001</v>
      </c>
      <c r="F12" s="79">
        <v>3.613634750311305E-2</v>
      </c>
      <c r="G12" s="80">
        <v>360</v>
      </c>
      <c r="H12" s="81">
        <v>67.899271619938929</v>
      </c>
      <c r="I12" s="82">
        <v>0.13079436889268808</v>
      </c>
      <c r="J12" s="82">
        <v>7.6450758424999987E-2</v>
      </c>
      <c r="K12" s="82">
        <f t="shared" si="0"/>
        <v>0.10403660344393809</v>
      </c>
      <c r="L12" s="82">
        <f t="shared" si="1"/>
        <v>0.12120348826804556</v>
      </c>
      <c r="M12" s="82">
        <f t="shared" si="2"/>
        <v>8.4624776666666679E-2</v>
      </c>
      <c r="N12" s="82">
        <f t="shared" si="3"/>
        <v>9.1584816434712224E-2</v>
      </c>
      <c r="O12" s="82">
        <f t="shared" si="4"/>
        <v>-9.5908806246425282E-4</v>
      </c>
      <c r="P12" s="83">
        <f t="shared" si="5"/>
        <v>-1.2451787009225862E-3</v>
      </c>
    </row>
    <row r="13" spans="1:16">
      <c r="A13" s="75">
        <v>3.5</v>
      </c>
      <c r="B13" s="108"/>
      <c r="C13" s="76">
        <v>2005</v>
      </c>
      <c r="D13" s="77">
        <v>229</v>
      </c>
      <c r="E13" s="78">
        <v>23.658535999999998</v>
      </c>
      <c r="F13" s="79">
        <v>3.5002495433360717E-2</v>
      </c>
      <c r="G13" s="80">
        <v>360</v>
      </c>
      <c r="H13" s="81">
        <v>92.959646488692272</v>
      </c>
      <c r="I13" s="82">
        <v>0.12765741183702109</v>
      </c>
      <c r="J13" s="82">
        <v>6.9008983191666665E-2</v>
      </c>
      <c r="K13" s="82">
        <f t="shared" si="0"/>
        <v>0.10350426771993776</v>
      </c>
      <c r="L13" s="82">
        <f t="shared" si="1"/>
        <v>0.11294946954720207</v>
      </c>
      <c r="M13" s="82">
        <f t="shared" si="2"/>
        <v>7.8861786666666669E-2</v>
      </c>
      <c r="N13" s="82">
        <f t="shared" si="3"/>
        <v>8.5347844213868734E-2</v>
      </c>
      <c r="O13" s="82">
        <f t="shared" si="4"/>
        <v>-1.4707942289819019E-3</v>
      </c>
      <c r="P13" s="83">
        <f t="shared" si="5"/>
        <v>-1.8156423506069026E-3</v>
      </c>
    </row>
    <row r="14" spans="1:16">
      <c r="A14" s="75">
        <v>3.5</v>
      </c>
      <c r="B14" s="108"/>
      <c r="C14" s="76">
        <v>2004</v>
      </c>
      <c r="D14" s="77">
        <v>230</v>
      </c>
      <c r="E14" s="78">
        <v>22.18309</v>
      </c>
      <c r="F14" s="79">
        <v>3.7149645554338917E-2</v>
      </c>
      <c r="G14" s="80">
        <v>360</v>
      </c>
      <c r="H14" s="81">
        <v>98.536924386999317</v>
      </c>
      <c r="I14" s="82">
        <v>0.12388623782389925</v>
      </c>
      <c r="J14" s="82">
        <v>6.8674494233333341E-2</v>
      </c>
      <c r="K14" s="82">
        <f t="shared" si="0"/>
        <v>9.985016484223258E-2</v>
      </c>
      <c r="L14" s="82">
        <f t="shared" si="1"/>
        <v>0.10590546466686879</v>
      </c>
      <c r="M14" s="82">
        <f t="shared" si="2"/>
        <v>7.3943633333333342E-2</v>
      </c>
      <c r="N14" s="82">
        <f t="shared" si="3"/>
        <v>8.0025193000202111E-2</v>
      </c>
      <c r="O14" s="82">
        <f t="shared" si="4"/>
        <v>-1.7980773157030465E-3</v>
      </c>
      <c r="P14" s="83">
        <f t="shared" si="5"/>
        <v>-1.9824971842030471E-3</v>
      </c>
    </row>
    <row r="15" spans="1:16">
      <c r="A15" s="75">
        <v>3.5</v>
      </c>
      <c r="B15" s="108"/>
      <c r="C15" s="76">
        <v>2003</v>
      </c>
      <c r="D15" s="77">
        <v>205</v>
      </c>
      <c r="E15" s="78">
        <v>17.453214999999997</v>
      </c>
      <c r="F15" s="79">
        <v>3.805570558776708E-2</v>
      </c>
      <c r="G15" s="80">
        <v>360</v>
      </c>
      <c r="H15" s="81">
        <v>106.36843653160744</v>
      </c>
      <c r="I15" s="82">
        <v>0.1002620068049065</v>
      </c>
      <c r="J15" s="82">
        <v>5.5349534300000003E-2</v>
      </c>
      <c r="K15" s="82">
        <f t="shared" si="0"/>
        <v>8.08896697999065E-2</v>
      </c>
      <c r="L15" s="82">
        <f t="shared" si="1"/>
        <v>8.3324317960471864E-2</v>
      </c>
      <c r="M15" s="82">
        <f t="shared" si="2"/>
        <v>5.8177383333333325E-2</v>
      </c>
      <c r="N15" s="82">
        <f t="shared" si="3"/>
        <v>6.2962233793805195E-2</v>
      </c>
      <c r="O15" s="82">
        <f t="shared" si="4"/>
        <v>-1.693768884443464E-3</v>
      </c>
      <c r="P15" s="83">
        <f t="shared" si="5"/>
        <v>-1.7927436006101305E-3</v>
      </c>
    </row>
    <row r="16" spans="1:16">
      <c r="A16" s="75">
        <v>3.5</v>
      </c>
      <c r="B16" s="108"/>
      <c r="C16" s="76">
        <v>2002</v>
      </c>
      <c r="D16" s="77">
        <v>39</v>
      </c>
      <c r="E16" s="78">
        <v>2.5756830000000002</v>
      </c>
      <c r="F16" s="79">
        <v>4.07680931232609E-2</v>
      </c>
      <c r="G16" s="80">
        <v>360</v>
      </c>
      <c r="H16" s="81">
        <v>124.51172951019203</v>
      </c>
      <c r="I16" s="82">
        <v>1.5907735087475412E-2</v>
      </c>
      <c r="J16" s="82">
        <v>8.7504737000000006E-3</v>
      </c>
      <c r="K16" s="82">
        <f t="shared" si="0"/>
        <v>1.2845069292475413E-2</v>
      </c>
      <c r="L16" s="82">
        <f t="shared" si="1"/>
        <v>1.229670460470361E-2</v>
      </c>
      <c r="M16" s="82">
        <f t="shared" si="2"/>
        <v>8.5856100000000005E-3</v>
      </c>
      <c r="N16" s="82">
        <f t="shared" si="3"/>
        <v>9.2917411047036096E-3</v>
      </c>
      <c r="O16" s="82">
        <f t="shared" si="4"/>
        <v>-3.6110304827718015E-4</v>
      </c>
      <c r="P16" s="83">
        <f t="shared" si="5"/>
        <v>-3.5533281877718031E-4</v>
      </c>
    </row>
    <row r="17" spans="1:16">
      <c r="A17" s="75">
        <v>3.5</v>
      </c>
      <c r="B17" s="108"/>
      <c r="C17" s="76">
        <v>2001</v>
      </c>
      <c r="D17" s="77">
        <v>291</v>
      </c>
      <c r="E17" s="78">
        <v>15.217288</v>
      </c>
      <c r="F17" s="79">
        <v>3.581829722878347E-2</v>
      </c>
      <c r="G17" s="80">
        <v>360</v>
      </c>
      <c r="H17" s="81">
        <v>144.5991774618447</v>
      </c>
      <c r="I17" s="82">
        <v>9.5875937745630066E-2</v>
      </c>
      <c r="J17" s="82">
        <v>4.5421445383333328E-2</v>
      </c>
      <c r="K17" s="82">
        <f t="shared" si="0"/>
        <v>7.9978431861463403E-2</v>
      </c>
      <c r="L17" s="82">
        <f t="shared" si="1"/>
        <v>7.2649660467029906E-2</v>
      </c>
      <c r="M17" s="82">
        <f t="shared" si="2"/>
        <v>5.0724293333333337E-2</v>
      </c>
      <c r="N17" s="82">
        <f t="shared" si="3"/>
        <v>5.4896157800363235E-2</v>
      </c>
      <c r="O17" s="82">
        <f t="shared" si="4"/>
        <v>-2.322627727860016E-3</v>
      </c>
      <c r="P17" s="83">
        <f t="shared" si="5"/>
        <v>-2.5082274061100172E-3</v>
      </c>
    </row>
    <row r="18" spans="1:16">
      <c r="A18" s="85">
        <v>4</v>
      </c>
      <c r="B18" s="111">
        <v>4</v>
      </c>
      <c r="C18" s="85">
        <v>2011</v>
      </c>
      <c r="D18" s="86">
        <v>612620</v>
      </c>
      <c r="E18" s="87">
        <v>134871.52183500002</v>
      </c>
      <c r="F18" s="88">
        <v>4.4503931230800146E-2</v>
      </c>
      <c r="G18" s="89">
        <v>360</v>
      </c>
      <c r="H18" s="90">
        <v>8.2529112242519318</v>
      </c>
      <c r="I18" s="91">
        <v>687.04086971275092</v>
      </c>
      <c r="J18" s="91">
        <v>500.19274439485014</v>
      </c>
      <c r="K18" s="91">
        <f>I18-J18*$O$4</f>
        <v>561.99268361403836</v>
      </c>
      <c r="L18" s="91">
        <f t="shared" si="1"/>
        <v>643.89727446732695</v>
      </c>
      <c r="M18" s="91">
        <f t="shared" si="2"/>
        <v>449.57173945000011</v>
      </c>
      <c r="N18" s="91">
        <f>L18-M18*$O$4</f>
        <v>531.5043396048269</v>
      </c>
      <c r="O18" s="91">
        <f>(L18-I18)*$N$4</f>
        <v>-30.200516671796773</v>
      </c>
      <c r="P18" s="91">
        <f>(N18-K18)*$N$4</f>
        <v>-21.341840806448019</v>
      </c>
    </row>
    <row r="19" spans="1:16">
      <c r="A19" s="92">
        <v>4</v>
      </c>
      <c r="B19" s="108"/>
      <c r="C19" s="92">
        <v>2010</v>
      </c>
      <c r="D19" s="93">
        <v>1126215</v>
      </c>
      <c r="E19" s="94">
        <v>248687.58937899998</v>
      </c>
      <c r="F19" s="95">
        <v>4.4876500053189661E-2</v>
      </c>
      <c r="G19" s="96">
        <v>360</v>
      </c>
      <c r="H19" s="97">
        <v>13.576822782046406</v>
      </c>
      <c r="I19" s="98">
        <v>1281.7547738622748</v>
      </c>
      <c r="J19" s="98">
        <v>930.01905149952506</v>
      </c>
      <c r="K19" s="98">
        <f t="shared" ref="K19:K28" si="6">I19-J19*$O$4</f>
        <v>1049.2500109873936</v>
      </c>
      <c r="L19" s="98">
        <f t="shared" si="1"/>
        <v>1187.2725896196812</v>
      </c>
      <c r="M19" s="98">
        <f t="shared" si="2"/>
        <v>828.95863126333336</v>
      </c>
      <c r="N19" s="98">
        <f t="shared" ref="N19:N28" si="7">L19-M19*$O$4</f>
        <v>980.03293180384787</v>
      </c>
      <c r="O19" s="98">
        <f t="shared" ref="O19:O28" si="8">(L19-I19)*$N$4</f>
        <v>-66.137528969815506</v>
      </c>
      <c r="P19" s="98">
        <f t="shared" ref="P19:P28" si="9">(N19-K19)*$N$4</f>
        <v>-48.451955428481995</v>
      </c>
    </row>
    <row r="20" spans="1:16">
      <c r="A20" s="92">
        <v>4</v>
      </c>
      <c r="B20" s="108"/>
      <c r="C20" s="92">
        <v>2009</v>
      </c>
      <c r="D20" s="93">
        <v>767125</v>
      </c>
      <c r="E20" s="94">
        <v>174949.26620600003</v>
      </c>
      <c r="F20" s="95">
        <v>4.5784887369316046E-2</v>
      </c>
      <c r="G20" s="96">
        <v>360</v>
      </c>
      <c r="H20" s="97">
        <v>33.931384469810439</v>
      </c>
      <c r="I20" s="98">
        <v>938.67410937041529</v>
      </c>
      <c r="J20" s="98">
        <v>667.50270404885009</v>
      </c>
      <c r="K20" s="98">
        <f t="shared" si="6"/>
        <v>771.79843335820283</v>
      </c>
      <c r="L20" s="98">
        <f t="shared" si="1"/>
        <v>835.23455617202819</v>
      </c>
      <c r="M20" s="98">
        <f t="shared" si="2"/>
        <v>583.16422068666679</v>
      </c>
      <c r="N20" s="98">
        <f t="shared" si="7"/>
        <v>689.44350100036149</v>
      </c>
      <c r="O20" s="98">
        <f t="shared" si="8"/>
        <v>-72.407687238870963</v>
      </c>
      <c r="P20" s="98">
        <f t="shared" si="9"/>
        <v>-57.648452650488927</v>
      </c>
    </row>
    <row r="21" spans="1:16">
      <c r="A21" s="92">
        <v>4</v>
      </c>
      <c r="B21" s="108"/>
      <c r="C21" s="92">
        <v>2008</v>
      </c>
      <c r="D21" s="93">
        <v>744</v>
      </c>
      <c r="E21" s="94">
        <v>115.075374</v>
      </c>
      <c r="F21" s="95">
        <v>4.6654377685533301E-2</v>
      </c>
      <c r="G21" s="96">
        <v>360</v>
      </c>
      <c r="H21" s="97">
        <v>64.591313394297515</v>
      </c>
      <c r="I21" s="98">
        <v>0.65583127201132052</v>
      </c>
      <c r="J21" s="98">
        <v>0.44739749674166657</v>
      </c>
      <c r="K21" s="98">
        <f t="shared" si="6"/>
        <v>0.54398189782590389</v>
      </c>
      <c r="L21" s="98">
        <f t="shared" si="1"/>
        <v>0.54938743679008251</v>
      </c>
      <c r="M21" s="98">
        <f t="shared" si="2"/>
        <v>0.38358458000000001</v>
      </c>
      <c r="N21" s="98">
        <f t="shared" si="7"/>
        <v>0.45349129179008252</v>
      </c>
      <c r="O21" s="98">
        <f t="shared" si="8"/>
        <v>-7.4510684654866599E-2</v>
      </c>
      <c r="P21" s="98">
        <f t="shared" si="9"/>
        <v>-6.3343424225074954E-2</v>
      </c>
    </row>
    <row r="22" spans="1:16">
      <c r="A22" s="92">
        <v>4</v>
      </c>
      <c r="B22" s="108"/>
      <c r="C22" s="92">
        <v>2007</v>
      </c>
      <c r="D22" s="93">
        <v>1100</v>
      </c>
      <c r="E22" s="94">
        <v>183.651364</v>
      </c>
      <c r="F22" s="95">
        <v>4.5929954640576476E-2</v>
      </c>
      <c r="G22" s="96">
        <v>360</v>
      </c>
      <c r="H22" s="97">
        <v>80.427021886970579</v>
      </c>
      <c r="I22" s="98">
        <v>1.0710219777949188</v>
      </c>
      <c r="J22" s="98">
        <v>0.70292490151666664</v>
      </c>
      <c r="K22" s="98">
        <f t="shared" si="6"/>
        <v>0.89529075241575218</v>
      </c>
      <c r="L22" s="98">
        <f t="shared" si="1"/>
        <v>0.87677970206694644</v>
      </c>
      <c r="M22" s="98">
        <f t="shared" si="2"/>
        <v>0.61217121333333335</v>
      </c>
      <c r="N22" s="98">
        <f t="shared" si="7"/>
        <v>0.72373689873361313</v>
      </c>
      <c r="O22" s="98">
        <f t="shared" si="8"/>
        <v>-0.13596959300958064</v>
      </c>
      <c r="P22" s="98">
        <f t="shared" si="9"/>
        <v>-0.12008769757749732</v>
      </c>
    </row>
    <row r="23" spans="1:16">
      <c r="A23" s="92">
        <v>4</v>
      </c>
      <c r="B23" s="108"/>
      <c r="C23" s="92">
        <v>2006</v>
      </c>
      <c r="D23" s="93">
        <v>1586</v>
      </c>
      <c r="E23" s="94">
        <v>176.41934899999998</v>
      </c>
      <c r="F23" s="95">
        <v>4.9077726651173624E-2</v>
      </c>
      <c r="G23" s="96">
        <v>360</v>
      </c>
      <c r="H23" s="97">
        <v>72.810506363448781</v>
      </c>
      <c r="I23" s="98">
        <v>1.0452272689580533</v>
      </c>
      <c r="J23" s="98">
        <v>0.72152171551666666</v>
      </c>
      <c r="K23" s="98">
        <f t="shared" si="6"/>
        <v>0.86484684007888668</v>
      </c>
      <c r="L23" s="98">
        <f t="shared" si="1"/>
        <v>0.84225295628659003</v>
      </c>
      <c r="M23" s="98">
        <f t="shared" si="2"/>
        <v>0.5880644966666666</v>
      </c>
      <c r="N23" s="98">
        <f t="shared" si="7"/>
        <v>0.69523683211992338</v>
      </c>
      <c r="O23" s="98">
        <f t="shared" si="8"/>
        <v>-0.14208201887002428</v>
      </c>
      <c r="P23" s="98">
        <f t="shared" si="9"/>
        <v>-0.1187270055712743</v>
      </c>
    </row>
    <row r="24" spans="1:16">
      <c r="A24" s="92">
        <v>4</v>
      </c>
      <c r="B24" s="108"/>
      <c r="C24" s="92">
        <v>2005</v>
      </c>
      <c r="D24" s="93">
        <v>3336</v>
      </c>
      <c r="E24" s="94">
        <v>375.57070899999997</v>
      </c>
      <c r="F24" s="95">
        <v>4.8885963252794568E-2</v>
      </c>
      <c r="G24" s="96">
        <v>360</v>
      </c>
      <c r="H24" s="97">
        <v>82.838145788413954</v>
      </c>
      <c r="I24" s="98">
        <v>2.2635420281562606</v>
      </c>
      <c r="J24" s="98">
        <v>1.5300113232500001</v>
      </c>
      <c r="K24" s="98">
        <f t="shared" si="6"/>
        <v>1.8810391973437606</v>
      </c>
      <c r="L24" s="98">
        <f t="shared" si="1"/>
        <v>1.7930320100540706</v>
      </c>
      <c r="M24" s="98">
        <f t="shared" si="2"/>
        <v>1.2519023633333333</v>
      </c>
      <c r="N24" s="98">
        <f t="shared" si="7"/>
        <v>1.4800564192207373</v>
      </c>
      <c r="O24" s="98">
        <f t="shared" si="8"/>
        <v>-0.32935701267153294</v>
      </c>
      <c r="P24" s="98">
        <f t="shared" si="9"/>
        <v>-0.2806879446861163</v>
      </c>
    </row>
    <row r="25" spans="1:16">
      <c r="A25" s="92">
        <v>4</v>
      </c>
      <c r="B25" s="108"/>
      <c r="C25" s="92">
        <v>2004</v>
      </c>
      <c r="D25" s="93">
        <v>1755</v>
      </c>
      <c r="E25" s="94">
        <v>193.07330200000001</v>
      </c>
      <c r="F25" s="95">
        <v>4.7053454029081655E-2</v>
      </c>
      <c r="G25" s="96">
        <v>360</v>
      </c>
      <c r="H25" s="97">
        <v>99.237348320691183</v>
      </c>
      <c r="I25" s="98">
        <v>1.1836908160953781</v>
      </c>
      <c r="J25" s="98">
        <v>0.75706381165833336</v>
      </c>
      <c r="K25" s="98">
        <f t="shared" si="6"/>
        <v>0.9944248631807947</v>
      </c>
      <c r="L25" s="98">
        <f t="shared" si="1"/>
        <v>0.92176147520821883</v>
      </c>
      <c r="M25" s="98">
        <f t="shared" si="2"/>
        <v>0.64357767333333338</v>
      </c>
      <c r="N25" s="98">
        <f t="shared" si="7"/>
        <v>0.76086705687488543</v>
      </c>
      <c r="O25" s="98">
        <f t="shared" si="8"/>
        <v>-0.18335053862101147</v>
      </c>
      <c r="P25" s="98">
        <f t="shared" si="9"/>
        <v>-0.16349046441413648</v>
      </c>
    </row>
    <row r="26" spans="1:16">
      <c r="A26" s="92">
        <v>4</v>
      </c>
      <c r="B26" s="108"/>
      <c r="C26" s="92">
        <v>2003</v>
      </c>
      <c r="D26" s="93">
        <v>4015</v>
      </c>
      <c r="E26" s="94">
        <v>534.92979600000001</v>
      </c>
      <c r="F26" s="95">
        <v>4.6494926992812345E-2</v>
      </c>
      <c r="G26" s="96">
        <v>360</v>
      </c>
      <c r="H26" s="97">
        <v>108.69592165324059</v>
      </c>
      <c r="I26" s="98">
        <v>3.3343170676926785</v>
      </c>
      <c r="J26" s="98">
        <v>2.0726268176083336</v>
      </c>
      <c r="K26" s="98">
        <f t="shared" si="6"/>
        <v>2.8161603632905949</v>
      </c>
      <c r="L26" s="98">
        <f t="shared" si="1"/>
        <v>2.5538366661061795</v>
      </c>
      <c r="M26" s="98">
        <f t="shared" si="2"/>
        <v>1.78309932</v>
      </c>
      <c r="N26" s="98">
        <f t="shared" si="7"/>
        <v>2.1080618361061796</v>
      </c>
      <c r="O26" s="98">
        <f t="shared" si="8"/>
        <v>-0.54633628111054922</v>
      </c>
      <c r="P26" s="98">
        <f t="shared" si="9"/>
        <v>-0.49566896902909069</v>
      </c>
    </row>
    <row r="27" spans="1:16">
      <c r="A27" s="92">
        <v>4</v>
      </c>
      <c r="B27" s="108"/>
      <c r="C27" s="92">
        <v>2002</v>
      </c>
      <c r="D27" s="93">
        <v>17</v>
      </c>
      <c r="E27" s="94">
        <v>0.98940700000000004</v>
      </c>
      <c r="F27" s="95">
        <v>4.9599999999999998E-2</v>
      </c>
      <c r="G27" s="96">
        <v>360</v>
      </c>
      <c r="H27" s="97">
        <v>116</v>
      </c>
      <c r="I27" s="98">
        <v>6.4454367291675724E-3</v>
      </c>
      <c r="J27" s="98">
        <v>4.0895489333333335E-3</v>
      </c>
      <c r="K27" s="98">
        <f t="shared" si="6"/>
        <v>5.4230494958342392E-3</v>
      </c>
      <c r="L27" s="98">
        <f t="shared" si="1"/>
        <v>4.7235803524059384E-3</v>
      </c>
      <c r="M27" s="98">
        <f t="shared" si="2"/>
        <v>3.2980233333333338E-3</v>
      </c>
      <c r="N27" s="98">
        <f t="shared" si="7"/>
        <v>3.899074519072605E-3</v>
      </c>
      <c r="O27" s="98">
        <f t="shared" si="8"/>
        <v>-1.2052994637331436E-3</v>
      </c>
      <c r="P27" s="98">
        <f t="shared" si="9"/>
        <v>-1.0667824837331439E-3</v>
      </c>
    </row>
    <row r="28" spans="1:16">
      <c r="A28" s="92">
        <v>4</v>
      </c>
      <c r="B28" s="108"/>
      <c r="C28" s="92">
        <v>2001</v>
      </c>
      <c r="D28" s="93">
        <v>268</v>
      </c>
      <c r="E28" s="94">
        <v>10.184614</v>
      </c>
      <c r="F28" s="95">
        <v>4.7958705268555092E-2</v>
      </c>
      <c r="G28" s="96">
        <v>360</v>
      </c>
      <c r="H28" s="97">
        <v>175.88811642738742</v>
      </c>
      <c r="I28" s="98">
        <v>7.8248463903087317E-2</v>
      </c>
      <c r="J28" s="98">
        <v>4.070340842499999E-2</v>
      </c>
      <c r="K28" s="98">
        <f t="shared" si="6"/>
        <v>6.8072611796837323E-2</v>
      </c>
      <c r="L28" s="98">
        <f t="shared" si="1"/>
        <v>4.8622905020116548E-2</v>
      </c>
      <c r="M28" s="98">
        <f t="shared" si="2"/>
        <v>3.3948713333333332E-2</v>
      </c>
      <c r="N28" s="98">
        <f t="shared" si="7"/>
        <v>4.0135726686783217E-2</v>
      </c>
      <c r="O28" s="98">
        <f t="shared" si="8"/>
        <v>-2.0737891218079538E-2</v>
      </c>
      <c r="P28" s="98">
        <f t="shared" si="9"/>
        <v>-1.9555819577037874E-2</v>
      </c>
    </row>
    <row r="29" spans="1:16">
      <c r="A29" s="49">
        <v>4.5</v>
      </c>
      <c r="B29" s="106">
        <v>4.5</v>
      </c>
      <c r="C29" s="49">
        <v>2011</v>
      </c>
      <c r="D29" s="101">
        <v>983276</v>
      </c>
      <c r="E29" s="50">
        <v>191629.82266000001</v>
      </c>
      <c r="F29" s="51">
        <v>4.8857989547267992E-2</v>
      </c>
      <c r="G29" s="52">
        <v>360</v>
      </c>
      <c r="H29" s="53">
        <v>5.9373567812912711</v>
      </c>
      <c r="I29" s="102">
        <v>1022.9054061791329</v>
      </c>
      <c r="J29" s="102">
        <v>780.22065603892497</v>
      </c>
      <c r="K29" s="102">
        <f>I29-J29*$O$5</f>
        <v>905.87230777329421</v>
      </c>
      <c r="L29" s="102">
        <f t="shared" si="1"/>
        <v>914.870084052175</v>
      </c>
      <c r="M29" s="102">
        <f t="shared" si="2"/>
        <v>638.76607553333338</v>
      </c>
      <c r="N29" s="102">
        <f>L29-M29*$O$5</f>
        <v>819.05517272217503</v>
      </c>
      <c r="O29" s="102">
        <f t="shared" ref="O29:O60" si="10">(L29-I29)*$N$5</f>
        <v>-91.830023807914216</v>
      </c>
      <c r="P29" s="102">
        <f t="shared" ref="P29:P60" si="11">(N29-K29)*$N$5</f>
        <v>-73.7945647934513</v>
      </c>
    </row>
    <row r="30" spans="1:16">
      <c r="A30" s="49">
        <v>4.5</v>
      </c>
      <c r="B30" s="108"/>
      <c r="C30" s="49">
        <v>2010</v>
      </c>
      <c r="D30" s="101">
        <v>1839549</v>
      </c>
      <c r="E30" s="50">
        <v>367050.85420499998</v>
      </c>
      <c r="F30" s="51">
        <v>4.9379195354049131E-2</v>
      </c>
      <c r="G30" s="52">
        <v>360</v>
      </c>
      <c r="H30" s="53">
        <v>18.18388913215631</v>
      </c>
      <c r="I30" s="102">
        <v>2002.3593210072938</v>
      </c>
      <c r="J30" s="102">
        <v>1510.3896528882749</v>
      </c>
      <c r="K30" s="102">
        <f t="shared" ref="K30:K93" si="12">I30-J30*$O$5</f>
        <v>1775.8008730740526</v>
      </c>
      <c r="L30" s="102">
        <f t="shared" si="1"/>
        <v>1752.3569201112934</v>
      </c>
      <c r="M30" s="102">
        <f t="shared" si="2"/>
        <v>1223.5028473499999</v>
      </c>
      <c r="N30" s="102">
        <f t="shared" ref="N30:N93" si="13">L30-M30*$O$5</f>
        <v>1568.8314930087936</v>
      </c>
      <c r="O30" s="102">
        <f t="shared" si="10"/>
        <v>-212.50204076160031</v>
      </c>
      <c r="P30" s="102">
        <f t="shared" si="11"/>
        <v>-175.92397305547013</v>
      </c>
    </row>
    <row r="31" spans="1:16">
      <c r="A31" s="49">
        <v>4.5</v>
      </c>
      <c r="B31" s="108"/>
      <c r="C31" s="49">
        <v>2009</v>
      </c>
      <c r="D31" s="101">
        <v>2620939</v>
      </c>
      <c r="E31" s="50">
        <v>540616.956596</v>
      </c>
      <c r="F31" s="51">
        <v>4.9508893719353866E-2</v>
      </c>
      <c r="G31" s="52">
        <v>360</v>
      </c>
      <c r="H31" s="53">
        <v>31.809085890823951</v>
      </c>
      <c r="I31" s="102">
        <v>3009.7135859779878</v>
      </c>
      <c r="J31" s="102">
        <v>2230.4456205826586</v>
      </c>
      <c r="K31" s="102">
        <f t="shared" si="12"/>
        <v>2675.1467428905889</v>
      </c>
      <c r="L31" s="102">
        <f t="shared" si="1"/>
        <v>2580.9880406691682</v>
      </c>
      <c r="M31" s="102">
        <f t="shared" si="2"/>
        <v>1802.0565219866669</v>
      </c>
      <c r="N31" s="102">
        <f t="shared" si="13"/>
        <v>2310.6795623711682</v>
      </c>
      <c r="O31" s="102">
        <f t="shared" si="10"/>
        <v>-364.41671351249664</v>
      </c>
      <c r="P31" s="102">
        <f t="shared" si="11"/>
        <v>-309.7971034415076</v>
      </c>
    </row>
    <row r="32" spans="1:16">
      <c r="A32" s="49">
        <v>4.5</v>
      </c>
      <c r="B32" s="108"/>
      <c r="C32" s="49">
        <v>2008</v>
      </c>
      <c r="D32" s="101">
        <v>43587</v>
      </c>
      <c r="E32" s="50">
        <v>9039.7147669999995</v>
      </c>
      <c r="F32" s="51">
        <v>5.1733733688856337E-2</v>
      </c>
      <c r="G32" s="52">
        <v>360</v>
      </c>
      <c r="H32" s="53">
        <v>52.953506186883828</v>
      </c>
      <c r="I32" s="102">
        <v>53.159981000232399</v>
      </c>
      <c r="J32" s="102">
        <v>38.971516364933329</v>
      </c>
      <c r="K32" s="102">
        <f t="shared" si="12"/>
        <v>47.314253545492399</v>
      </c>
      <c r="L32" s="102">
        <f t="shared" si="1"/>
        <v>43.156980964107817</v>
      </c>
      <c r="M32" s="102">
        <f t="shared" si="2"/>
        <v>30.132382556666666</v>
      </c>
      <c r="N32" s="102">
        <f t="shared" si="13"/>
        <v>38.63712358060782</v>
      </c>
      <c r="O32" s="102">
        <f t="shared" si="10"/>
        <v>-8.5025500307058941</v>
      </c>
      <c r="P32" s="102">
        <f t="shared" si="11"/>
        <v>-7.3755604701518918</v>
      </c>
    </row>
    <row r="33" spans="1:16">
      <c r="A33" s="49">
        <v>4.5</v>
      </c>
      <c r="B33" s="108"/>
      <c r="C33" s="49">
        <v>2007</v>
      </c>
      <c r="D33" s="101">
        <v>8691</v>
      </c>
      <c r="E33" s="50">
        <v>1519.9058</v>
      </c>
      <c r="F33" s="51">
        <v>5.136775223050008E-2</v>
      </c>
      <c r="G33" s="52">
        <v>360</v>
      </c>
      <c r="H33" s="53">
        <v>70.372016126262565</v>
      </c>
      <c r="I33" s="102">
        <v>9.1663492213772511</v>
      </c>
      <c r="J33" s="102">
        <v>6.5061787123416668</v>
      </c>
      <c r="K33" s="102">
        <f t="shared" si="12"/>
        <v>8.1904224145260009</v>
      </c>
      <c r="L33" s="102">
        <f t="shared" si="1"/>
        <v>7.256262765866655</v>
      </c>
      <c r="M33" s="102">
        <f t="shared" si="2"/>
        <v>5.0663526666666669</v>
      </c>
      <c r="N33" s="102">
        <f t="shared" si="13"/>
        <v>6.4963098658666549</v>
      </c>
      <c r="O33" s="102">
        <f t="shared" si="10"/>
        <v>-1.6235734871840066</v>
      </c>
      <c r="P33" s="102">
        <f t="shared" si="11"/>
        <v>-1.4399956663604441</v>
      </c>
    </row>
    <row r="34" spans="1:16">
      <c r="A34" s="49">
        <v>4.5</v>
      </c>
      <c r="B34" s="108"/>
      <c r="C34" s="49">
        <v>2006</v>
      </c>
      <c r="D34" s="101">
        <v>6215</v>
      </c>
      <c r="E34" s="50">
        <v>787.33205299999997</v>
      </c>
      <c r="F34" s="51">
        <v>5.1979129143240925E-2</v>
      </c>
      <c r="G34" s="52">
        <v>360</v>
      </c>
      <c r="H34" s="53">
        <v>76.02171303192199</v>
      </c>
      <c r="I34" s="102">
        <v>4.8240872036311968</v>
      </c>
      <c r="J34" s="102">
        <v>3.4104028717916672</v>
      </c>
      <c r="K34" s="102">
        <f t="shared" si="12"/>
        <v>4.312526772862447</v>
      </c>
      <c r="L34" s="102">
        <f t="shared" si="1"/>
        <v>3.7588436471242175</v>
      </c>
      <c r="M34" s="102">
        <f t="shared" si="2"/>
        <v>2.624440176666667</v>
      </c>
      <c r="N34" s="102">
        <f t="shared" si="13"/>
        <v>3.3651776206242174</v>
      </c>
      <c r="O34" s="102">
        <f t="shared" si="10"/>
        <v>-0.90545702303093245</v>
      </c>
      <c r="P34" s="102">
        <f t="shared" si="11"/>
        <v>-0.80524677940249512</v>
      </c>
    </row>
    <row r="35" spans="1:16">
      <c r="A35" s="49">
        <v>4.5</v>
      </c>
      <c r="B35" s="108"/>
      <c r="C35" s="49">
        <v>2005</v>
      </c>
      <c r="D35" s="101">
        <v>71503</v>
      </c>
      <c r="E35" s="50">
        <v>12160.398295999999</v>
      </c>
      <c r="F35" s="51">
        <v>5.2579133626010958E-2</v>
      </c>
      <c r="G35" s="52">
        <v>360</v>
      </c>
      <c r="H35" s="53">
        <v>83.027457092923441</v>
      </c>
      <c r="I35" s="102">
        <v>75.891538695540106</v>
      </c>
      <c r="J35" s="102">
        <v>53.281933912574992</v>
      </c>
      <c r="K35" s="102">
        <f t="shared" si="12"/>
        <v>67.899248608653863</v>
      </c>
      <c r="L35" s="102">
        <f t="shared" si="1"/>
        <v>58.055601454625091</v>
      </c>
      <c r="M35" s="102">
        <f t="shared" si="2"/>
        <v>40.534660986666665</v>
      </c>
      <c r="N35" s="102">
        <f t="shared" si="13"/>
        <v>51.975402306625092</v>
      </c>
      <c r="O35" s="102">
        <f t="shared" si="10"/>
        <v>-15.160546654777763</v>
      </c>
      <c r="P35" s="102">
        <f t="shared" si="11"/>
        <v>-13.535269356724456</v>
      </c>
    </row>
    <row r="36" spans="1:16">
      <c r="A36" s="49">
        <v>4.5</v>
      </c>
      <c r="B36" s="108"/>
      <c r="C36" s="49">
        <v>2004</v>
      </c>
      <c r="D36" s="101">
        <v>28514</v>
      </c>
      <c r="E36" s="50">
        <v>4260.6133799999998</v>
      </c>
      <c r="F36" s="51">
        <v>5.1004657296339809E-2</v>
      </c>
      <c r="G36" s="52">
        <v>360</v>
      </c>
      <c r="H36" s="53">
        <v>98.383048812563231</v>
      </c>
      <c r="I36" s="102">
        <v>27.016052430112648</v>
      </c>
      <c r="J36" s="102">
        <v>18.109260443258332</v>
      </c>
      <c r="K36" s="102">
        <f t="shared" si="12"/>
        <v>24.2996633636239</v>
      </c>
      <c r="L36" s="102">
        <f t="shared" si="1"/>
        <v>20.340819956767898</v>
      </c>
      <c r="M36" s="102">
        <f t="shared" si="2"/>
        <v>14.202044600000001</v>
      </c>
      <c r="N36" s="102">
        <f t="shared" si="13"/>
        <v>18.210513266767897</v>
      </c>
      <c r="O36" s="102">
        <f t="shared" si="10"/>
        <v>-5.6739476023430369</v>
      </c>
      <c r="P36" s="102">
        <f t="shared" si="11"/>
        <v>-5.1757775823276022</v>
      </c>
    </row>
    <row r="37" spans="1:16">
      <c r="A37" s="49">
        <v>4.5</v>
      </c>
      <c r="B37" s="108"/>
      <c r="C37" s="49">
        <v>2003</v>
      </c>
      <c r="D37" s="101">
        <v>168326</v>
      </c>
      <c r="E37" s="50">
        <v>23806.478792000002</v>
      </c>
      <c r="F37" s="51">
        <v>5.0303143143505341E-2</v>
      </c>
      <c r="G37" s="52">
        <v>360</v>
      </c>
      <c r="H37" s="53">
        <v>108.20917763468964</v>
      </c>
      <c r="I37" s="102">
        <v>153.24576941764613</v>
      </c>
      <c r="J37" s="102">
        <v>99.795059201400022</v>
      </c>
      <c r="K37" s="102">
        <f t="shared" si="12"/>
        <v>138.27651053743614</v>
      </c>
      <c r="L37" s="102">
        <f t="shared" si="1"/>
        <v>113.65577106474875</v>
      </c>
      <c r="M37" s="102">
        <f t="shared" si="2"/>
        <v>79.354929306666676</v>
      </c>
      <c r="N37" s="102">
        <f t="shared" si="13"/>
        <v>101.75253166874874</v>
      </c>
      <c r="O37" s="102">
        <f t="shared" si="10"/>
        <v>-33.651498599962771</v>
      </c>
      <c r="P37" s="102">
        <f t="shared" si="11"/>
        <v>-31.045382038384282</v>
      </c>
    </row>
    <row r="38" spans="1:16">
      <c r="A38" s="49">
        <v>4.5</v>
      </c>
      <c r="B38" s="108"/>
      <c r="C38" s="49">
        <v>2002</v>
      </c>
      <c r="D38" s="101">
        <v>978</v>
      </c>
      <c r="E38" s="50">
        <v>71.388418999999999</v>
      </c>
      <c r="F38" s="51">
        <v>5.3115480159323887E-2</v>
      </c>
      <c r="G38" s="52">
        <v>360</v>
      </c>
      <c r="H38" s="53">
        <v>118.75119766975089</v>
      </c>
      <c r="I38" s="102">
        <v>0.48209885916329021</v>
      </c>
      <c r="J38" s="102">
        <v>0.31598584608333341</v>
      </c>
      <c r="K38" s="102">
        <f t="shared" si="12"/>
        <v>0.43470098225079018</v>
      </c>
      <c r="L38" s="102">
        <f t="shared" si="1"/>
        <v>0.34081923149697019</v>
      </c>
      <c r="M38" s="102">
        <f t="shared" si="2"/>
        <v>0.23796139666666669</v>
      </c>
      <c r="N38" s="102">
        <f t="shared" si="13"/>
        <v>0.30512502199697017</v>
      </c>
      <c r="O38" s="102">
        <f t="shared" si="10"/>
        <v>-0.12008768351637202</v>
      </c>
      <c r="P38" s="102">
        <f t="shared" si="11"/>
        <v>-0.11013956621574701</v>
      </c>
    </row>
    <row r="39" spans="1:16">
      <c r="A39" s="54">
        <v>4.5</v>
      </c>
      <c r="B39" s="109"/>
      <c r="C39" s="54">
        <v>2001</v>
      </c>
      <c r="D39" s="103">
        <v>1293</v>
      </c>
      <c r="E39" s="55">
        <v>77.859026999999998</v>
      </c>
      <c r="F39" s="56">
        <v>5.1136059731391202E-2</v>
      </c>
      <c r="G39" s="57">
        <v>360</v>
      </c>
      <c r="H39" s="58">
        <v>162.91217280431718</v>
      </c>
      <c r="I39" s="104">
        <v>0.58468511158549019</v>
      </c>
      <c r="J39" s="104">
        <v>0.33178365460833337</v>
      </c>
      <c r="K39" s="104">
        <f t="shared" si="12"/>
        <v>0.53491756339424024</v>
      </c>
      <c r="L39" s="104">
        <f t="shared" si="1"/>
        <v>0.37171090379858185</v>
      </c>
      <c r="M39" s="104">
        <f t="shared" si="2"/>
        <v>0.25953008999999999</v>
      </c>
      <c r="N39" s="104">
        <f t="shared" si="13"/>
        <v>0.33278139029858184</v>
      </c>
      <c r="O39" s="104">
        <f t="shared" si="10"/>
        <v>-0.18102807661887207</v>
      </c>
      <c r="P39" s="104">
        <f t="shared" si="11"/>
        <v>-0.17181574713130965</v>
      </c>
    </row>
    <row r="40" spans="1:16">
      <c r="A40" s="49">
        <v>5</v>
      </c>
      <c r="B40" s="106">
        <v>5</v>
      </c>
      <c r="C40" s="49">
        <v>2011</v>
      </c>
      <c r="D40" s="101">
        <v>292947</v>
      </c>
      <c r="E40" s="50">
        <v>49977.504019</v>
      </c>
      <c r="F40" s="51">
        <v>5.3453978748173855E-2</v>
      </c>
      <c r="G40" s="52">
        <v>360</v>
      </c>
      <c r="H40" s="53">
        <v>7.1993585326952712</v>
      </c>
      <c r="I40" s="102">
        <v>281.25131120488089</v>
      </c>
      <c r="J40" s="102">
        <v>222.62470314319998</v>
      </c>
      <c r="K40" s="102">
        <f t="shared" si="12"/>
        <v>247.8576057334009</v>
      </c>
      <c r="L40" s="102">
        <f t="shared" si="1"/>
        <v>238.60024847857071</v>
      </c>
      <c r="M40" s="102">
        <f t="shared" si="2"/>
        <v>166.59168006333334</v>
      </c>
      <c r="N40" s="102">
        <f t="shared" si="13"/>
        <v>213.61149646907072</v>
      </c>
      <c r="O40" s="102">
        <f t="shared" si="10"/>
        <v>-36.253403317363656</v>
      </c>
      <c r="P40" s="102">
        <f t="shared" si="11"/>
        <v>-29.109192874680659</v>
      </c>
    </row>
    <row r="41" spans="1:16">
      <c r="A41" s="49">
        <v>5</v>
      </c>
      <c r="B41" s="108"/>
      <c r="C41" s="49">
        <v>2010</v>
      </c>
      <c r="D41" s="101">
        <v>1085072</v>
      </c>
      <c r="E41" s="50">
        <v>186375.528486</v>
      </c>
      <c r="F41" s="51">
        <v>5.351744980561407E-2</v>
      </c>
      <c r="G41" s="52">
        <v>360</v>
      </c>
      <c r="H41" s="53">
        <v>19.565364530332658</v>
      </c>
      <c r="I41" s="102">
        <v>1065.4057854190837</v>
      </c>
      <c r="J41" s="102">
        <v>831.19524922869164</v>
      </c>
      <c r="K41" s="102">
        <f t="shared" si="12"/>
        <v>940.72649803477998</v>
      </c>
      <c r="L41" s="102">
        <f t="shared" si="1"/>
        <v>889.78527999674839</v>
      </c>
      <c r="M41" s="102">
        <f t="shared" si="2"/>
        <v>621.25176162000002</v>
      </c>
      <c r="N41" s="102">
        <f t="shared" si="13"/>
        <v>796.59751575374844</v>
      </c>
      <c r="O41" s="102">
        <f t="shared" si="10"/>
        <v>-149.27742960898502</v>
      </c>
      <c r="P41" s="102">
        <f t="shared" si="11"/>
        <v>-122.5096349388768</v>
      </c>
    </row>
    <row r="42" spans="1:16">
      <c r="A42" s="49">
        <v>5</v>
      </c>
      <c r="B42" s="108"/>
      <c r="C42" s="49">
        <v>2009</v>
      </c>
      <c r="D42" s="101">
        <v>1471548</v>
      </c>
      <c r="E42" s="50">
        <v>246355.99453500001</v>
      </c>
      <c r="F42" s="51">
        <v>5.4411493386566638E-2</v>
      </c>
      <c r="G42" s="52">
        <v>360</v>
      </c>
      <c r="H42" s="53">
        <v>32.716862855577517</v>
      </c>
      <c r="I42" s="102">
        <v>1446.00310994914</v>
      </c>
      <c r="J42" s="102">
        <v>1117.0497972818498</v>
      </c>
      <c r="K42" s="102">
        <f t="shared" si="12"/>
        <v>1278.4456403568624</v>
      </c>
      <c r="L42" s="102">
        <f t="shared" si="1"/>
        <v>1176.1411992061414</v>
      </c>
      <c r="M42" s="102">
        <f t="shared" si="2"/>
        <v>821.18664845000012</v>
      </c>
      <c r="N42" s="102">
        <f t="shared" si="13"/>
        <v>1052.9632019386413</v>
      </c>
      <c r="O42" s="102">
        <f t="shared" si="10"/>
        <v>-229.38262413154879</v>
      </c>
      <c r="P42" s="102">
        <f t="shared" si="11"/>
        <v>-191.66007265548797</v>
      </c>
    </row>
    <row r="43" spans="1:16">
      <c r="A43" s="49">
        <v>5</v>
      </c>
      <c r="B43" s="108"/>
      <c r="C43" s="49">
        <v>2008</v>
      </c>
      <c r="D43" s="101">
        <v>437381</v>
      </c>
      <c r="E43" s="50">
        <v>87361.995249</v>
      </c>
      <c r="F43" s="51">
        <v>5.6206064915110848E-2</v>
      </c>
      <c r="G43" s="52">
        <v>360</v>
      </c>
      <c r="H43" s="53">
        <v>47.29245111615387</v>
      </c>
      <c r="I43" s="102">
        <v>532.76111316978893</v>
      </c>
      <c r="J43" s="102">
        <v>409.18949800657498</v>
      </c>
      <c r="K43" s="102">
        <f t="shared" si="12"/>
        <v>471.38268846880271</v>
      </c>
      <c r="L43" s="102">
        <f t="shared" si="1"/>
        <v>417.07952774253397</v>
      </c>
      <c r="M43" s="102">
        <f t="shared" si="2"/>
        <v>291.20665083</v>
      </c>
      <c r="N43" s="102">
        <f t="shared" si="13"/>
        <v>373.39853011803399</v>
      </c>
      <c r="O43" s="102">
        <f t="shared" si="10"/>
        <v>-98.329347613166718</v>
      </c>
      <c r="P43" s="102">
        <f t="shared" si="11"/>
        <v>-83.286534598153409</v>
      </c>
    </row>
    <row r="44" spans="1:16">
      <c r="A44" s="49">
        <v>5</v>
      </c>
      <c r="B44" s="108"/>
      <c r="C44" s="49">
        <v>2007</v>
      </c>
      <c r="D44" s="101">
        <v>107616</v>
      </c>
      <c r="E44" s="50">
        <v>20367.950066000001</v>
      </c>
      <c r="F44" s="51">
        <v>5.7265934498997112E-2</v>
      </c>
      <c r="G44" s="52">
        <v>360</v>
      </c>
      <c r="H44" s="53">
        <v>60.678163105724536</v>
      </c>
      <c r="I44" s="102">
        <v>127.97863889529398</v>
      </c>
      <c r="J44" s="102">
        <v>97.199141196533319</v>
      </c>
      <c r="K44" s="102">
        <f t="shared" si="12"/>
        <v>113.39876771581399</v>
      </c>
      <c r="L44" s="102">
        <f t="shared" si="1"/>
        <v>97.239708987851145</v>
      </c>
      <c r="M44" s="102">
        <f t="shared" si="2"/>
        <v>67.893166886666677</v>
      </c>
      <c r="N44" s="102">
        <f t="shared" si="13"/>
        <v>87.055733954851149</v>
      </c>
      <c r="O44" s="102">
        <f t="shared" si="10"/>
        <v>-26.128090421326412</v>
      </c>
      <c r="P44" s="102">
        <f t="shared" si="11"/>
        <v>-22.391578696818414</v>
      </c>
    </row>
    <row r="45" spans="1:16">
      <c r="A45" s="49">
        <v>5</v>
      </c>
      <c r="B45" s="108"/>
      <c r="C45" s="49">
        <v>2006</v>
      </c>
      <c r="D45" s="101">
        <v>88780</v>
      </c>
      <c r="E45" s="50">
        <v>15088.127280000001</v>
      </c>
      <c r="F45" s="51">
        <v>5.7289754196592393E-2</v>
      </c>
      <c r="G45" s="52">
        <v>360</v>
      </c>
      <c r="H45" s="53">
        <v>73.567572253539481</v>
      </c>
      <c r="I45" s="102">
        <v>96.763936960294558</v>
      </c>
      <c r="J45" s="102">
        <v>72.032925263175017</v>
      </c>
      <c r="K45" s="102">
        <f t="shared" si="12"/>
        <v>85.958998170818305</v>
      </c>
      <c r="L45" s="102">
        <f t="shared" si="1"/>
        <v>72.033027434016589</v>
      </c>
      <c r="M45" s="102">
        <f t="shared" si="2"/>
        <v>50.293757600000006</v>
      </c>
      <c r="N45" s="102">
        <f t="shared" si="13"/>
        <v>64.488963794016584</v>
      </c>
      <c r="O45" s="102">
        <f t="shared" si="10"/>
        <v>-21.021273097336273</v>
      </c>
      <c r="P45" s="102">
        <f t="shared" si="11"/>
        <v>-18.249529220281463</v>
      </c>
    </row>
    <row r="46" spans="1:16">
      <c r="A46" s="49">
        <v>5</v>
      </c>
      <c r="B46" s="108"/>
      <c r="C46" s="49">
        <v>2005</v>
      </c>
      <c r="D46" s="101">
        <v>646177</v>
      </c>
      <c r="E46" s="50">
        <v>104052.76858</v>
      </c>
      <c r="F46" s="51">
        <v>5.6146988985554397E-2</v>
      </c>
      <c r="G46" s="52">
        <v>360</v>
      </c>
      <c r="H46" s="53">
        <v>82.45851697021709</v>
      </c>
      <c r="I46" s="102">
        <v>670.36091263695221</v>
      </c>
      <c r="J46" s="102">
        <v>486.85413761480845</v>
      </c>
      <c r="K46" s="102">
        <f t="shared" si="12"/>
        <v>597.332791994731</v>
      </c>
      <c r="L46" s="102">
        <f t="shared" si="1"/>
        <v>496.76383255619777</v>
      </c>
      <c r="M46" s="102">
        <f t="shared" si="2"/>
        <v>346.84256193333334</v>
      </c>
      <c r="N46" s="102">
        <f t="shared" si="13"/>
        <v>444.73744826619776</v>
      </c>
      <c r="O46" s="102">
        <f t="shared" si="10"/>
        <v>-147.55751806864126</v>
      </c>
      <c r="P46" s="102">
        <f t="shared" si="11"/>
        <v>-129.70604216925324</v>
      </c>
    </row>
    <row r="47" spans="1:16">
      <c r="A47" s="49">
        <v>5</v>
      </c>
      <c r="B47" s="108"/>
      <c r="C47" s="49">
        <v>2004</v>
      </c>
      <c r="D47" s="101">
        <v>375096</v>
      </c>
      <c r="E47" s="50">
        <v>53854.510654999991</v>
      </c>
      <c r="F47" s="51">
        <v>5.5181490368535965E-2</v>
      </c>
      <c r="G47" s="52">
        <v>360</v>
      </c>
      <c r="H47" s="53">
        <v>98.11133655344878</v>
      </c>
      <c r="I47" s="102">
        <v>354.15462290475648</v>
      </c>
      <c r="J47" s="102">
        <v>247.64768008425827</v>
      </c>
      <c r="K47" s="102">
        <f t="shared" si="12"/>
        <v>317.00747089211774</v>
      </c>
      <c r="L47" s="102">
        <f t="shared" si="1"/>
        <v>257.10967116504554</v>
      </c>
      <c r="M47" s="102">
        <f t="shared" si="2"/>
        <v>179.51503551666664</v>
      </c>
      <c r="N47" s="102">
        <f t="shared" si="13"/>
        <v>230.18241583754553</v>
      </c>
      <c r="O47" s="102">
        <f t="shared" si="10"/>
        <v>-82.488208978754301</v>
      </c>
      <c r="P47" s="102">
        <f t="shared" si="11"/>
        <v>-73.801296796386367</v>
      </c>
    </row>
    <row r="48" spans="1:16">
      <c r="A48" s="49">
        <v>5</v>
      </c>
      <c r="B48" s="108"/>
      <c r="C48" s="49">
        <v>2003</v>
      </c>
      <c r="D48" s="101">
        <v>820432</v>
      </c>
      <c r="E48" s="50">
        <v>106011.412157</v>
      </c>
      <c r="F48" s="51">
        <v>5.481419592376971E-2</v>
      </c>
      <c r="G48" s="52">
        <v>360</v>
      </c>
      <c r="H48" s="53">
        <v>109.16501772292301</v>
      </c>
      <c r="I48" s="102">
        <v>710.87724575122286</v>
      </c>
      <c r="J48" s="102">
        <v>484.24419301077501</v>
      </c>
      <c r="K48" s="102">
        <f t="shared" si="12"/>
        <v>638.24061679960664</v>
      </c>
      <c r="L48" s="102">
        <f t="shared" si="1"/>
        <v>506.1146965764475</v>
      </c>
      <c r="M48" s="102">
        <f t="shared" si="2"/>
        <v>353.37137385666671</v>
      </c>
      <c r="N48" s="102">
        <f t="shared" si="13"/>
        <v>453.1089904979475</v>
      </c>
      <c r="O48" s="102">
        <f t="shared" si="10"/>
        <v>-174.04816679855904</v>
      </c>
      <c r="P48" s="102">
        <f t="shared" si="11"/>
        <v>-157.36188235641026</v>
      </c>
    </row>
    <row r="49" spans="1:16">
      <c r="A49" s="49">
        <v>5</v>
      </c>
      <c r="B49" s="108"/>
      <c r="C49" s="49">
        <v>2002</v>
      </c>
      <c r="D49" s="101">
        <v>6487</v>
      </c>
      <c r="E49" s="50">
        <v>653.72263200000009</v>
      </c>
      <c r="F49" s="51">
        <v>5.6566392658408064E-2</v>
      </c>
      <c r="G49" s="52">
        <v>360</v>
      </c>
      <c r="H49" s="53">
        <v>121.74936294388536</v>
      </c>
      <c r="I49" s="102">
        <v>4.5729670592231395</v>
      </c>
      <c r="J49" s="102">
        <v>3.0815609242833335</v>
      </c>
      <c r="K49" s="102">
        <f t="shared" si="12"/>
        <v>4.1107329205806398</v>
      </c>
      <c r="L49" s="102">
        <f t="shared" si="1"/>
        <v>3.1209718350873783</v>
      </c>
      <c r="M49" s="102">
        <f t="shared" si="2"/>
        <v>2.1790754400000005</v>
      </c>
      <c r="N49" s="102">
        <f t="shared" si="13"/>
        <v>2.7941105190873783</v>
      </c>
      <c r="O49" s="102">
        <f t="shared" si="10"/>
        <v>-1.234195940515397</v>
      </c>
      <c r="P49" s="102">
        <f t="shared" si="11"/>
        <v>-1.1191290412692723</v>
      </c>
    </row>
    <row r="50" spans="1:16">
      <c r="A50" s="54">
        <v>5</v>
      </c>
      <c r="B50" s="109"/>
      <c r="C50" s="54">
        <v>2001</v>
      </c>
      <c r="D50" s="103">
        <v>10277</v>
      </c>
      <c r="E50" s="55">
        <v>589.30029300000001</v>
      </c>
      <c r="F50" s="56">
        <v>5.7814741588971173E-2</v>
      </c>
      <c r="G50" s="57">
        <v>360</v>
      </c>
      <c r="H50" s="58">
        <v>156.55079574345299</v>
      </c>
      <c r="I50" s="104">
        <v>4.5508647581401735</v>
      </c>
      <c r="J50" s="104">
        <v>2.8391870131749997</v>
      </c>
      <c r="K50" s="104">
        <f t="shared" si="12"/>
        <v>4.1249867061639236</v>
      </c>
      <c r="L50" s="104">
        <f t="shared" si="1"/>
        <v>2.8134097350047682</v>
      </c>
      <c r="M50" s="104">
        <f t="shared" si="2"/>
        <v>1.9643343100000001</v>
      </c>
      <c r="N50" s="104">
        <f t="shared" si="13"/>
        <v>2.5187595885047682</v>
      </c>
      <c r="O50" s="104">
        <f t="shared" si="10"/>
        <v>-1.4768367696650946</v>
      </c>
      <c r="P50" s="104">
        <f t="shared" si="11"/>
        <v>-1.365293050010282</v>
      </c>
    </row>
    <row r="51" spans="1:16">
      <c r="A51" s="49">
        <v>5.5</v>
      </c>
      <c r="B51" s="106">
        <v>5.5</v>
      </c>
      <c r="C51" s="49">
        <v>2011</v>
      </c>
      <c r="D51" s="101">
        <v>28323</v>
      </c>
      <c r="E51" s="50">
        <v>3576.9986510000003</v>
      </c>
      <c r="F51" s="51">
        <v>5.9168830385141785E-2</v>
      </c>
      <c r="G51" s="52">
        <v>360</v>
      </c>
      <c r="H51" s="53">
        <v>28.437567346457513</v>
      </c>
      <c r="I51" s="102">
        <v>21.930507966114245</v>
      </c>
      <c r="J51" s="102">
        <v>17.637235539075</v>
      </c>
      <c r="K51" s="102">
        <f t="shared" si="12"/>
        <v>19.284922635252997</v>
      </c>
      <c r="L51" s="102">
        <f t="shared" si="1"/>
        <v>17.077138678467151</v>
      </c>
      <c r="M51" s="102">
        <f t="shared" si="2"/>
        <v>11.923328836666668</v>
      </c>
      <c r="N51" s="102">
        <f t="shared" si="13"/>
        <v>15.28863935296715</v>
      </c>
      <c r="O51" s="102">
        <f t="shared" si="10"/>
        <v>-4.1253638945000297</v>
      </c>
      <c r="P51" s="102">
        <f t="shared" si="11"/>
        <v>-3.3968407899429693</v>
      </c>
    </row>
    <row r="52" spans="1:16">
      <c r="A52" s="49">
        <v>5.5</v>
      </c>
      <c r="B52" s="108"/>
      <c r="C52" s="49">
        <v>2010</v>
      </c>
      <c r="D52" s="101">
        <v>78495</v>
      </c>
      <c r="E52" s="50">
        <v>10728.169334</v>
      </c>
      <c r="F52" s="51">
        <v>5.8843656445961907E-2</v>
      </c>
      <c r="G52" s="52">
        <v>360</v>
      </c>
      <c r="H52" s="53">
        <v>28.790354700510591</v>
      </c>
      <c r="I52" s="102">
        <v>65.583913614600377</v>
      </c>
      <c r="J52" s="102">
        <v>52.607059215333329</v>
      </c>
      <c r="K52" s="102">
        <f t="shared" si="12"/>
        <v>57.692854732300376</v>
      </c>
      <c r="L52" s="102">
        <f t="shared" si="1"/>
        <v>51.217921323950911</v>
      </c>
      <c r="M52" s="102">
        <f t="shared" si="2"/>
        <v>35.76056444666667</v>
      </c>
      <c r="N52" s="102">
        <f t="shared" si="13"/>
        <v>45.853836656950911</v>
      </c>
      <c r="O52" s="102">
        <f t="shared" si="10"/>
        <v>-12.211093447052045</v>
      </c>
      <c r="P52" s="102">
        <f t="shared" si="11"/>
        <v>-10.063165364047045</v>
      </c>
    </row>
    <row r="53" spans="1:16">
      <c r="A53" s="49">
        <v>5.5</v>
      </c>
      <c r="B53" s="108"/>
      <c r="C53" s="49">
        <v>2009</v>
      </c>
      <c r="D53" s="101">
        <v>357759</v>
      </c>
      <c r="E53" s="50">
        <v>45573.999989999997</v>
      </c>
      <c r="F53" s="51">
        <v>5.9726638994823063E-2</v>
      </c>
      <c r="G53" s="52">
        <v>360</v>
      </c>
      <c r="H53" s="53">
        <v>52.098688472396248</v>
      </c>
      <c r="I53" s="102">
        <v>289.62894072878078</v>
      </c>
      <c r="J53" s="102">
        <v>226.83182041273329</v>
      </c>
      <c r="K53" s="102">
        <f t="shared" si="12"/>
        <v>255.60416766687078</v>
      </c>
      <c r="L53" s="102">
        <f t="shared" si="1"/>
        <v>217.57724670768692</v>
      </c>
      <c r="M53" s="102">
        <f t="shared" si="2"/>
        <v>151.91333330000001</v>
      </c>
      <c r="N53" s="102">
        <f t="shared" si="13"/>
        <v>194.79024671268692</v>
      </c>
      <c r="O53" s="102">
        <f t="shared" si="10"/>
        <v>-61.243939917929772</v>
      </c>
      <c r="P53" s="102">
        <f t="shared" si="11"/>
        <v>-51.69183281105628</v>
      </c>
    </row>
    <row r="54" spans="1:16">
      <c r="A54" s="49">
        <v>5.5</v>
      </c>
      <c r="B54" s="108"/>
      <c r="C54" s="49">
        <v>2008</v>
      </c>
      <c r="D54" s="101">
        <v>848903</v>
      </c>
      <c r="E54" s="50">
        <v>146611.60092499998</v>
      </c>
      <c r="F54" s="51">
        <v>6.0146905072634184E-2</v>
      </c>
      <c r="G54" s="52">
        <v>360</v>
      </c>
      <c r="H54" s="53">
        <v>45.94615998869665</v>
      </c>
      <c r="I54" s="102">
        <v>927.85304713770938</v>
      </c>
      <c r="J54" s="102">
        <v>734.85283694857492</v>
      </c>
      <c r="K54" s="102">
        <f t="shared" si="12"/>
        <v>817.62512159542314</v>
      </c>
      <c r="L54" s="102">
        <f t="shared" si="1"/>
        <v>699.94620774272892</v>
      </c>
      <c r="M54" s="102">
        <f t="shared" si="2"/>
        <v>488.70533641666663</v>
      </c>
      <c r="N54" s="102">
        <f t="shared" si="13"/>
        <v>626.64040728022894</v>
      </c>
      <c r="O54" s="102">
        <f t="shared" si="10"/>
        <v>-193.7208134857334</v>
      </c>
      <c r="P54" s="102">
        <f t="shared" si="11"/>
        <v>-162.33700716791506</v>
      </c>
    </row>
    <row r="55" spans="1:16">
      <c r="A55" s="49">
        <v>5.5</v>
      </c>
      <c r="B55" s="108"/>
      <c r="C55" s="49">
        <v>2007</v>
      </c>
      <c r="D55" s="101">
        <v>548444</v>
      </c>
      <c r="E55" s="50">
        <v>96946.211742</v>
      </c>
      <c r="F55" s="51">
        <v>6.1126562043430359E-2</v>
      </c>
      <c r="G55" s="52">
        <v>360</v>
      </c>
      <c r="H55" s="53">
        <v>57.720144988984202</v>
      </c>
      <c r="I55" s="102">
        <v>629.30113606175951</v>
      </c>
      <c r="J55" s="102">
        <v>493.83238557690828</v>
      </c>
      <c r="K55" s="102">
        <f t="shared" si="12"/>
        <v>555.22627822522327</v>
      </c>
      <c r="L55" s="102">
        <f t="shared" si="1"/>
        <v>462.83604323063923</v>
      </c>
      <c r="M55" s="102">
        <f t="shared" si="2"/>
        <v>323.15403914000001</v>
      </c>
      <c r="N55" s="102">
        <f t="shared" si="13"/>
        <v>414.3629373596392</v>
      </c>
      <c r="O55" s="102">
        <f t="shared" si="10"/>
        <v>-141.49532890645222</v>
      </c>
      <c r="P55" s="102">
        <f t="shared" si="11"/>
        <v>-119.73383973574646</v>
      </c>
    </row>
    <row r="56" spans="1:16">
      <c r="A56" s="49">
        <v>5.5</v>
      </c>
      <c r="B56" s="108"/>
      <c r="C56" s="49">
        <v>2006</v>
      </c>
      <c r="D56" s="101">
        <v>306067</v>
      </c>
      <c r="E56" s="50">
        <v>50995.930896000005</v>
      </c>
      <c r="F56" s="51">
        <v>6.1116976242931338E-2</v>
      </c>
      <c r="G56" s="52">
        <v>360</v>
      </c>
      <c r="H56" s="53">
        <v>70.453098835319281</v>
      </c>
      <c r="I56" s="102">
        <v>337.17948785877098</v>
      </c>
      <c r="J56" s="102">
        <v>259.72642475475004</v>
      </c>
      <c r="K56" s="102">
        <f t="shared" si="12"/>
        <v>298.2205241455585</v>
      </c>
      <c r="L56" s="102">
        <f t="shared" si="1"/>
        <v>243.46237416249994</v>
      </c>
      <c r="M56" s="102">
        <f t="shared" si="2"/>
        <v>169.98643632000002</v>
      </c>
      <c r="N56" s="102">
        <f t="shared" si="13"/>
        <v>217.96440871449994</v>
      </c>
      <c r="O56" s="102">
        <f t="shared" si="10"/>
        <v>-79.659546641830389</v>
      </c>
      <c r="P56" s="102">
        <f t="shared" si="11"/>
        <v>-68.217698116399774</v>
      </c>
    </row>
    <row r="57" spans="1:16">
      <c r="A57" s="49">
        <v>5.5</v>
      </c>
      <c r="B57" s="108"/>
      <c r="C57" s="49">
        <v>2005</v>
      </c>
      <c r="D57" s="101">
        <v>685093</v>
      </c>
      <c r="E57" s="50">
        <v>92205.131423999992</v>
      </c>
      <c r="F57" s="51">
        <v>5.9552909841675362E-2</v>
      </c>
      <c r="G57" s="52">
        <v>360</v>
      </c>
      <c r="H57" s="53">
        <v>82.445193531173857</v>
      </c>
      <c r="I57" s="102">
        <v>612.64115268691864</v>
      </c>
      <c r="J57" s="102">
        <v>457.59032321944159</v>
      </c>
      <c r="K57" s="102">
        <f t="shared" si="12"/>
        <v>544.00260420400241</v>
      </c>
      <c r="L57" s="102">
        <f t="shared" si="1"/>
        <v>440.20140062220474</v>
      </c>
      <c r="M57" s="102">
        <f t="shared" si="2"/>
        <v>307.35043808</v>
      </c>
      <c r="N57" s="102">
        <f t="shared" si="13"/>
        <v>394.09883491020474</v>
      </c>
      <c r="O57" s="102">
        <f t="shared" si="10"/>
        <v>-146.5737892550068</v>
      </c>
      <c r="P57" s="102">
        <f t="shared" si="11"/>
        <v>-127.41820389972801</v>
      </c>
    </row>
    <row r="58" spans="1:16">
      <c r="A58" s="49">
        <v>5.5</v>
      </c>
      <c r="B58" s="108"/>
      <c r="C58" s="49">
        <v>2004</v>
      </c>
      <c r="D58" s="101">
        <v>572936</v>
      </c>
      <c r="E58" s="50">
        <v>70519.981255999999</v>
      </c>
      <c r="F58" s="51">
        <v>5.9230068554880957E-2</v>
      </c>
      <c r="G58" s="52">
        <v>360</v>
      </c>
      <c r="H58" s="53">
        <v>97.078745254792977</v>
      </c>
      <c r="I58" s="102">
        <v>479.45743923561236</v>
      </c>
      <c r="J58" s="102">
        <v>348.0752770234833</v>
      </c>
      <c r="K58" s="102">
        <f t="shared" si="12"/>
        <v>427.24614768208988</v>
      </c>
      <c r="L58" s="102">
        <f t="shared" si="1"/>
        <v>336.673176875519</v>
      </c>
      <c r="M58" s="102">
        <f t="shared" si="2"/>
        <v>235.06660418666667</v>
      </c>
      <c r="N58" s="102">
        <f t="shared" si="13"/>
        <v>301.41318624751898</v>
      </c>
      <c r="O58" s="102">
        <f t="shared" si="10"/>
        <v>-121.36662300607935</v>
      </c>
      <c r="P58" s="102">
        <f t="shared" si="11"/>
        <v>-106.95801721938527</v>
      </c>
    </row>
    <row r="59" spans="1:16">
      <c r="A59" s="49">
        <v>5.5</v>
      </c>
      <c r="B59" s="108"/>
      <c r="C59" s="49">
        <v>2003</v>
      </c>
      <c r="D59" s="101">
        <v>901676</v>
      </c>
      <c r="E59" s="50">
        <v>102730.81098699999</v>
      </c>
      <c r="F59" s="51">
        <v>5.9415248187470258E-2</v>
      </c>
      <c r="G59" s="52">
        <v>360</v>
      </c>
      <c r="H59" s="53">
        <v>111.4190935278944</v>
      </c>
      <c r="I59" s="102">
        <v>719.39442904346436</v>
      </c>
      <c r="J59" s="102">
        <v>508.64805260772511</v>
      </c>
      <c r="K59" s="102">
        <f t="shared" si="12"/>
        <v>643.09722115230556</v>
      </c>
      <c r="L59" s="102">
        <f t="shared" si="1"/>
        <v>490.45260480764864</v>
      </c>
      <c r="M59" s="102">
        <f t="shared" si="2"/>
        <v>342.43603662333334</v>
      </c>
      <c r="N59" s="102">
        <f t="shared" si="13"/>
        <v>439.08719931414862</v>
      </c>
      <c r="O59" s="102">
        <f t="shared" si="10"/>
        <v>-194.60055060044334</v>
      </c>
      <c r="P59" s="102">
        <f t="shared" si="11"/>
        <v>-173.40851856243339</v>
      </c>
    </row>
    <row r="60" spans="1:16">
      <c r="A60" s="49">
        <v>5.5</v>
      </c>
      <c r="B60" s="108"/>
      <c r="C60" s="49">
        <v>2002</v>
      </c>
      <c r="D60" s="101">
        <v>156465</v>
      </c>
      <c r="E60" s="50">
        <v>17743.093401999999</v>
      </c>
      <c r="F60" s="51">
        <v>6.0174045442738411E-2</v>
      </c>
      <c r="G60" s="52">
        <v>360</v>
      </c>
      <c r="H60" s="53">
        <v>119.99999999999997</v>
      </c>
      <c r="I60" s="102">
        <v>127.29525070375047</v>
      </c>
      <c r="J60" s="102">
        <v>88.972809055558344</v>
      </c>
      <c r="K60" s="102">
        <f t="shared" si="12"/>
        <v>113.94932934541671</v>
      </c>
      <c r="L60" s="102">
        <f t="shared" si="1"/>
        <v>84.708241789870726</v>
      </c>
      <c r="M60" s="102">
        <f t="shared" si="2"/>
        <v>59.143644673333334</v>
      </c>
      <c r="N60" s="102">
        <f t="shared" si="13"/>
        <v>75.836695088870727</v>
      </c>
      <c r="O60" s="102">
        <f t="shared" si="10"/>
        <v>-36.198957576797781</v>
      </c>
      <c r="P60" s="102">
        <f t="shared" si="11"/>
        <v>-32.395739118064085</v>
      </c>
    </row>
    <row r="61" spans="1:16">
      <c r="A61" s="54">
        <v>5.5</v>
      </c>
      <c r="B61" s="109"/>
      <c r="C61" s="54">
        <v>2001</v>
      </c>
      <c r="D61" s="103">
        <v>25558</v>
      </c>
      <c r="E61" s="55">
        <v>1984.9024380000001</v>
      </c>
      <c r="F61" s="56">
        <v>6.1389706904979871E-2</v>
      </c>
      <c r="G61" s="57">
        <v>360</v>
      </c>
      <c r="H61" s="58">
        <v>152.32627109050887</v>
      </c>
      <c r="I61" s="104">
        <v>15.539789174874089</v>
      </c>
      <c r="J61" s="104">
        <v>10.154381575316666</v>
      </c>
      <c r="K61" s="104">
        <f t="shared" si="12"/>
        <v>14.016631938576589</v>
      </c>
      <c r="L61" s="104">
        <f t="shared" si="1"/>
        <v>9.4762278390788079</v>
      </c>
      <c r="M61" s="104">
        <f t="shared" si="2"/>
        <v>6.616341460000001</v>
      </c>
      <c r="N61" s="104">
        <f t="shared" si="13"/>
        <v>8.4837766200788085</v>
      </c>
      <c r="O61" s="104">
        <f t="shared" ref="O61:O92" si="14">(L61-I61)*$N$5</f>
        <v>-5.1540271354259888</v>
      </c>
      <c r="P61" s="104">
        <f t="shared" ref="P61:P92" si="15">(N61-K61)*$N$5</f>
        <v>-4.7029270207231137</v>
      </c>
    </row>
    <row r="62" spans="1:16">
      <c r="A62" s="49">
        <v>6</v>
      </c>
      <c r="B62" s="106">
        <v>6</v>
      </c>
      <c r="C62" s="49">
        <v>2011</v>
      </c>
      <c r="D62" s="101">
        <v>6475</v>
      </c>
      <c r="E62" s="50">
        <v>732.40914599999996</v>
      </c>
      <c r="F62" s="51">
        <v>6.474399203228956E-2</v>
      </c>
      <c r="G62" s="52">
        <v>360</v>
      </c>
      <c r="H62" s="53">
        <v>61.118682447474498</v>
      </c>
      <c r="I62" s="102">
        <v>4.9409822540166397</v>
      </c>
      <c r="J62" s="102">
        <v>3.9515909927499999</v>
      </c>
      <c r="K62" s="102">
        <f t="shared" si="12"/>
        <v>4.3482436051041393</v>
      </c>
      <c r="L62" s="102">
        <f t="shared" si="1"/>
        <v>3.4966332883919482</v>
      </c>
      <c r="M62" s="102">
        <f t="shared" si="2"/>
        <v>2.4413638199999999</v>
      </c>
      <c r="N62" s="102">
        <f t="shared" si="13"/>
        <v>3.1304287153919481</v>
      </c>
      <c r="O62" s="102">
        <f t="shared" si="14"/>
        <v>-1.2276966207809878</v>
      </c>
      <c r="P62" s="102">
        <f t="shared" si="15"/>
        <v>-1.0351426562553625</v>
      </c>
    </row>
    <row r="63" spans="1:16">
      <c r="A63" s="49">
        <v>6</v>
      </c>
      <c r="B63" s="108"/>
      <c r="C63" s="49">
        <v>2010</v>
      </c>
      <c r="D63" s="101">
        <v>17274</v>
      </c>
      <c r="E63" s="50">
        <v>1798.971771</v>
      </c>
      <c r="F63" s="51">
        <v>6.4829958217782396E-2</v>
      </c>
      <c r="G63" s="52">
        <v>360</v>
      </c>
      <c r="H63" s="53">
        <v>58.052885319010386</v>
      </c>
      <c r="I63" s="102">
        <v>12.096391360779712</v>
      </c>
      <c r="J63" s="102">
        <v>9.7189387290750009</v>
      </c>
      <c r="K63" s="102">
        <f t="shared" si="12"/>
        <v>10.638550551418462</v>
      </c>
      <c r="L63" s="102">
        <f t="shared" si="1"/>
        <v>8.5885663958598588</v>
      </c>
      <c r="M63" s="102">
        <f t="shared" si="2"/>
        <v>5.9965725700000005</v>
      </c>
      <c r="N63" s="102">
        <f t="shared" si="13"/>
        <v>7.689080510359859</v>
      </c>
      <c r="O63" s="102">
        <f t="shared" si="14"/>
        <v>-2.9816512201818757</v>
      </c>
      <c r="P63" s="102">
        <f t="shared" si="15"/>
        <v>-2.5070495348998123</v>
      </c>
    </row>
    <row r="64" spans="1:16">
      <c r="A64" s="49">
        <v>6</v>
      </c>
      <c r="B64" s="108"/>
      <c r="C64" s="49">
        <v>2009</v>
      </c>
      <c r="D64" s="101">
        <v>165037</v>
      </c>
      <c r="E64" s="50">
        <v>18305.199978000001</v>
      </c>
      <c r="F64" s="51">
        <v>6.4907216643967758E-2</v>
      </c>
      <c r="G64" s="52">
        <v>360</v>
      </c>
      <c r="H64" s="53">
        <v>64.789701041636988</v>
      </c>
      <c r="I64" s="102">
        <v>124.29629023756455</v>
      </c>
      <c r="J64" s="102">
        <v>99.01163172359999</v>
      </c>
      <c r="K64" s="102">
        <f t="shared" si="12"/>
        <v>109.44454547902455</v>
      </c>
      <c r="L64" s="102">
        <f t="shared" si="1"/>
        <v>87.391824560511921</v>
      </c>
      <c r="M64" s="102">
        <f t="shared" si="2"/>
        <v>61.017333260000008</v>
      </c>
      <c r="N64" s="102">
        <f t="shared" si="13"/>
        <v>78.239224571511926</v>
      </c>
      <c r="O64" s="102">
        <f t="shared" si="14"/>
        <v>-31.368795825494733</v>
      </c>
      <c r="P64" s="102">
        <f t="shared" si="15"/>
        <v>-26.524522771385733</v>
      </c>
    </row>
    <row r="65" spans="1:16">
      <c r="A65" s="49">
        <v>6</v>
      </c>
      <c r="B65" s="108"/>
      <c r="C65" s="49">
        <v>2008</v>
      </c>
      <c r="D65" s="101">
        <v>577388</v>
      </c>
      <c r="E65" s="50">
        <v>84925.537375999993</v>
      </c>
      <c r="F65" s="51">
        <v>6.5002726357281382E-2</v>
      </c>
      <c r="G65" s="52">
        <v>360</v>
      </c>
      <c r="H65" s="53">
        <v>43.494671418492203</v>
      </c>
      <c r="I65" s="102">
        <v>561.62710233913049</v>
      </c>
      <c r="J65" s="102">
        <v>460.03262223310003</v>
      </c>
      <c r="K65" s="102">
        <f t="shared" si="12"/>
        <v>492.62220900416548</v>
      </c>
      <c r="L65" s="102">
        <f t="shared" si="1"/>
        <v>405.44750518925957</v>
      </c>
      <c r="M65" s="102">
        <f t="shared" si="2"/>
        <v>283.08512458666667</v>
      </c>
      <c r="N65" s="102">
        <f t="shared" si="13"/>
        <v>362.98473650125959</v>
      </c>
      <c r="O65" s="102">
        <f t="shared" si="14"/>
        <v>-132.75265757739027</v>
      </c>
      <c r="P65" s="102">
        <f t="shared" si="15"/>
        <v>-110.19185162747</v>
      </c>
    </row>
    <row r="66" spans="1:16">
      <c r="A66" s="49">
        <v>6</v>
      </c>
      <c r="B66" s="108"/>
      <c r="C66" s="49">
        <v>2007</v>
      </c>
      <c r="D66" s="101">
        <v>764191</v>
      </c>
      <c r="E66" s="50">
        <v>115208.71139899999</v>
      </c>
      <c r="F66" s="51">
        <v>6.5459786797398042E-2</v>
      </c>
      <c r="G66" s="52">
        <v>360</v>
      </c>
      <c r="H66" s="53">
        <v>55.354722484183185</v>
      </c>
      <c r="I66" s="102">
        <v>776.50104930611815</v>
      </c>
      <c r="J66" s="102">
        <v>628.46147378179171</v>
      </c>
      <c r="K66" s="102">
        <f t="shared" si="12"/>
        <v>682.2318282388494</v>
      </c>
      <c r="L66" s="102">
        <f t="shared" si="1"/>
        <v>550.02400992748426</v>
      </c>
      <c r="M66" s="102">
        <f t="shared" si="2"/>
        <v>384.02903799666666</v>
      </c>
      <c r="N66" s="102">
        <f t="shared" si="13"/>
        <v>492.41965422798427</v>
      </c>
      <c r="O66" s="102">
        <f t="shared" si="14"/>
        <v>-192.5054834718388</v>
      </c>
      <c r="P66" s="102">
        <f t="shared" si="15"/>
        <v>-161.34034790923536</v>
      </c>
    </row>
    <row r="67" spans="1:16">
      <c r="A67" s="49">
        <v>6</v>
      </c>
      <c r="B67" s="108"/>
      <c r="C67" s="49">
        <v>2006</v>
      </c>
      <c r="D67" s="101">
        <v>587509</v>
      </c>
      <c r="E67" s="50">
        <v>85636.552022000003</v>
      </c>
      <c r="F67" s="51">
        <v>6.5237001213916054E-2</v>
      </c>
      <c r="G67" s="52">
        <v>360</v>
      </c>
      <c r="H67" s="53">
        <v>69.337364631174978</v>
      </c>
      <c r="I67" s="102">
        <v>586.95222893243954</v>
      </c>
      <c r="J67" s="102">
        <v>465.55598735123328</v>
      </c>
      <c r="K67" s="102">
        <f t="shared" si="12"/>
        <v>517.11883082975453</v>
      </c>
      <c r="L67" s="102">
        <f t="shared" si="1"/>
        <v>408.84199786226321</v>
      </c>
      <c r="M67" s="102">
        <f t="shared" si="2"/>
        <v>285.45517340666669</v>
      </c>
      <c r="N67" s="102">
        <f t="shared" si="13"/>
        <v>366.02372185126319</v>
      </c>
      <c r="O67" s="102">
        <f t="shared" si="14"/>
        <v>-151.39369640964986</v>
      </c>
      <c r="P67" s="102">
        <f t="shared" si="15"/>
        <v>-128.43084263171764</v>
      </c>
    </row>
    <row r="68" spans="1:16">
      <c r="A68" s="49">
        <v>6</v>
      </c>
      <c r="B68" s="108"/>
      <c r="C68" s="49">
        <v>2005</v>
      </c>
      <c r="D68" s="101">
        <v>172506</v>
      </c>
      <c r="E68" s="50">
        <v>18770.715841000001</v>
      </c>
      <c r="F68" s="51">
        <v>6.4596245266531266E-2</v>
      </c>
      <c r="G68" s="52">
        <v>360</v>
      </c>
      <c r="H68" s="53">
        <v>81.938312108349635</v>
      </c>
      <c r="I68" s="102">
        <v>130.33504429855398</v>
      </c>
      <c r="J68" s="102">
        <v>101.04314702446665</v>
      </c>
      <c r="K68" s="102">
        <f t="shared" si="12"/>
        <v>115.17857224488398</v>
      </c>
      <c r="L68" s="102">
        <f t="shared" si="1"/>
        <v>89.614268493291959</v>
      </c>
      <c r="M68" s="102">
        <f t="shared" si="2"/>
        <v>62.569052803333342</v>
      </c>
      <c r="N68" s="102">
        <f t="shared" si="13"/>
        <v>80.22891057279196</v>
      </c>
      <c r="O68" s="102">
        <f t="shared" si="14"/>
        <v>-34.612659434472718</v>
      </c>
      <c r="P68" s="102">
        <f t="shared" si="15"/>
        <v>-29.707212421278218</v>
      </c>
    </row>
    <row r="69" spans="1:16">
      <c r="A69" s="49">
        <v>6</v>
      </c>
      <c r="B69" s="108"/>
      <c r="C69" s="49">
        <v>2004</v>
      </c>
      <c r="D69" s="101">
        <v>223995</v>
      </c>
      <c r="E69" s="50">
        <v>23291.074486999998</v>
      </c>
      <c r="F69" s="51">
        <v>6.4110847614060967E-2</v>
      </c>
      <c r="G69" s="52">
        <v>360</v>
      </c>
      <c r="H69" s="53">
        <v>96.65773000827204</v>
      </c>
      <c r="I69" s="102">
        <v>164.99143094878866</v>
      </c>
      <c r="J69" s="102">
        <v>124.43421060031667</v>
      </c>
      <c r="K69" s="102">
        <f t="shared" si="12"/>
        <v>146.32629935874115</v>
      </c>
      <c r="L69" s="102">
        <f t="shared" si="1"/>
        <v>111.19515207919127</v>
      </c>
      <c r="M69" s="102">
        <f t="shared" si="2"/>
        <v>77.636914956666672</v>
      </c>
      <c r="N69" s="102">
        <f t="shared" si="13"/>
        <v>99.549614835691273</v>
      </c>
      <c r="O69" s="102">
        <f t="shared" si="14"/>
        <v>-45.726837039157779</v>
      </c>
      <c r="P69" s="102">
        <f t="shared" si="15"/>
        <v>-39.760181844592395</v>
      </c>
    </row>
    <row r="70" spans="1:16">
      <c r="A70" s="49">
        <v>6</v>
      </c>
      <c r="B70" s="108"/>
      <c r="C70" s="49">
        <v>2003</v>
      </c>
      <c r="D70" s="101">
        <v>212083</v>
      </c>
      <c r="E70" s="50">
        <v>19990.427478000001</v>
      </c>
      <c r="F70" s="51">
        <v>6.467987024845552E-2</v>
      </c>
      <c r="G70" s="52">
        <v>360</v>
      </c>
      <c r="H70" s="53">
        <v>110.52300011480526</v>
      </c>
      <c r="I70" s="102">
        <v>145.91450984187702</v>
      </c>
      <c r="J70" s="102">
        <v>107.74818795735</v>
      </c>
      <c r="K70" s="102">
        <f t="shared" si="12"/>
        <v>129.75228164827453</v>
      </c>
      <c r="L70" s="102">
        <f t="shared" si="1"/>
        <v>95.437358408902099</v>
      </c>
      <c r="M70" s="102">
        <f t="shared" si="2"/>
        <v>66.634758260000012</v>
      </c>
      <c r="N70" s="102">
        <f t="shared" si="13"/>
        <v>85.442144669902092</v>
      </c>
      <c r="O70" s="102">
        <f t="shared" si="14"/>
        <v>-42.905578718028679</v>
      </c>
      <c r="P70" s="102">
        <f t="shared" si="15"/>
        <v>-37.663616431616575</v>
      </c>
    </row>
    <row r="71" spans="1:16">
      <c r="A71" s="49">
        <v>6</v>
      </c>
      <c r="B71" s="108"/>
      <c r="C71" s="49">
        <v>2002</v>
      </c>
      <c r="D71" s="101">
        <v>225224</v>
      </c>
      <c r="E71" s="50">
        <v>21464.396079999999</v>
      </c>
      <c r="F71" s="51">
        <v>6.5112349762672661E-2</v>
      </c>
      <c r="G71" s="52">
        <v>360</v>
      </c>
      <c r="H71" s="53">
        <v>123.11274430829454</v>
      </c>
      <c r="I71" s="102">
        <v>161.20243178816972</v>
      </c>
      <c r="J71" s="102">
        <v>116.46643875045832</v>
      </c>
      <c r="K71" s="102">
        <f t="shared" si="12"/>
        <v>143.73246597560097</v>
      </c>
      <c r="L71" s="102">
        <f t="shared" si="1"/>
        <v>102.47430996520849</v>
      </c>
      <c r="M71" s="102">
        <f t="shared" si="2"/>
        <v>71.547986933333334</v>
      </c>
      <c r="N71" s="102">
        <f t="shared" si="13"/>
        <v>91.742111925208491</v>
      </c>
      <c r="O71" s="102">
        <f t="shared" si="14"/>
        <v>-49.91890354951704</v>
      </c>
      <c r="P71" s="102">
        <f t="shared" si="15"/>
        <v>-44.191800942833609</v>
      </c>
    </row>
    <row r="72" spans="1:16">
      <c r="A72" s="54">
        <v>6</v>
      </c>
      <c r="B72" s="109"/>
      <c r="C72" s="54">
        <v>2001</v>
      </c>
      <c r="D72" s="103">
        <v>234133</v>
      </c>
      <c r="E72" s="55">
        <v>17689.499058000001</v>
      </c>
      <c r="F72" s="56">
        <v>6.6069010764521791E-2</v>
      </c>
      <c r="G72" s="57">
        <v>360</v>
      </c>
      <c r="H72" s="58">
        <v>157.0404982793267</v>
      </c>
      <c r="I72" s="104">
        <v>144.95713885858484</v>
      </c>
      <c r="J72" s="104">
        <v>97.39397530683334</v>
      </c>
      <c r="K72" s="104">
        <f t="shared" si="12"/>
        <v>130.34804256255984</v>
      </c>
      <c r="L72" s="104">
        <f t="shared" ref="L72:L116" si="16">$I$4*E72</f>
        <v>84.452374194110362</v>
      </c>
      <c r="M72" s="104">
        <f t="shared" ref="M72:M116" si="17">$J$4*E72</f>
        <v>58.964996860000007</v>
      </c>
      <c r="N72" s="104">
        <f t="shared" si="13"/>
        <v>75.607624665110365</v>
      </c>
      <c r="O72" s="104">
        <f t="shared" si="14"/>
        <v>-51.429049964803305</v>
      </c>
      <c r="P72" s="104">
        <f t="shared" si="15"/>
        <v>-46.529355212832051</v>
      </c>
    </row>
    <row r="73" spans="1:16">
      <c r="A73" s="49">
        <v>6.5</v>
      </c>
      <c r="B73" s="105">
        <v>6.5</v>
      </c>
      <c r="C73" s="49">
        <v>2011</v>
      </c>
      <c r="D73" s="101">
        <v>3526</v>
      </c>
      <c r="E73" s="50">
        <v>354.68417399999998</v>
      </c>
      <c r="F73" s="51">
        <v>6.9810919255168122E-2</v>
      </c>
      <c r="G73" s="52">
        <v>360</v>
      </c>
      <c r="H73" s="53">
        <v>75.18185448274329</v>
      </c>
      <c r="I73" s="102">
        <v>2.5525702634186329</v>
      </c>
      <c r="J73" s="102">
        <v>2.0634023526833332</v>
      </c>
      <c r="K73" s="102">
        <f t="shared" si="12"/>
        <v>2.2430599105161328</v>
      </c>
      <c r="L73" s="102">
        <f t="shared" si="16"/>
        <v>1.6933164972713242</v>
      </c>
      <c r="M73" s="102">
        <f t="shared" si="17"/>
        <v>1.18228058</v>
      </c>
      <c r="N73" s="102">
        <f t="shared" si="13"/>
        <v>1.5159744102713242</v>
      </c>
      <c r="O73" s="102">
        <f t="shared" si="14"/>
        <v>-0.73036570122521238</v>
      </c>
      <c r="P73" s="102">
        <f t="shared" si="15"/>
        <v>-0.6180226752080874</v>
      </c>
    </row>
    <row r="74" spans="1:16">
      <c r="A74" s="49">
        <v>6.5</v>
      </c>
      <c r="B74" s="106"/>
      <c r="C74" s="49">
        <v>2010</v>
      </c>
      <c r="D74" s="101">
        <v>12749</v>
      </c>
      <c r="E74" s="50">
        <v>1172.0931390000001</v>
      </c>
      <c r="F74" s="51">
        <v>6.9283537748103807E-2</v>
      </c>
      <c r="G74" s="52">
        <v>360</v>
      </c>
      <c r="H74" s="53">
        <v>60.423227241500001</v>
      </c>
      <c r="I74" s="102">
        <v>8.2349610958075452</v>
      </c>
      <c r="J74" s="102">
        <v>6.7672299366833322</v>
      </c>
      <c r="K74" s="102">
        <f t="shared" si="12"/>
        <v>7.2198766053050454</v>
      </c>
      <c r="L74" s="102">
        <f t="shared" si="16"/>
        <v>5.5957519226872288</v>
      </c>
      <c r="M74" s="102">
        <f t="shared" si="17"/>
        <v>3.9069771300000005</v>
      </c>
      <c r="N74" s="102">
        <f t="shared" si="13"/>
        <v>5.0097053531872291</v>
      </c>
      <c r="O74" s="102">
        <f t="shared" si="14"/>
        <v>-2.2433277971522689</v>
      </c>
      <c r="P74" s="102">
        <f t="shared" si="15"/>
        <v>-1.8786455643001438</v>
      </c>
    </row>
    <row r="75" spans="1:16">
      <c r="A75" s="49">
        <v>6.5</v>
      </c>
      <c r="B75" s="106"/>
      <c r="C75" s="49">
        <v>2009</v>
      </c>
      <c r="D75" s="101">
        <v>62091</v>
      </c>
      <c r="E75" s="50">
        <v>5738.7722690000001</v>
      </c>
      <c r="F75" s="51">
        <v>6.9990380854786982E-2</v>
      </c>
      <c r="G75" s="52">
        <v>360</v>
      </c>
      <c r="H75" s="53">
        <v>74.87286129074306</v>
      </c>
      <c r="I75" s="102">
        <v>41.34768282509647</v>
      </c>
      <c r="J75" s="102">
        <v>33.471571395516669</v>
      </c>
      <c r="K75" s="102">
        <f t="shared" si="12"/>
        <v>36.326947115768974</v>
      </c>
      <c r="L75" s="102">
        <f t="shared" si="16"/>
        <v>27.397776584136199</v>
      </c>
      <c r="M75" s="102">
        <f t="shared" si="17"/>
        <v>19.129240896666669</v>
      </c>
      <c r="N75" s="102">
        <f t="shared" si="13"/>
        <v>24.528390449636198</v>
      </c>
      <c r="O75" s="102">
        <f t="shared" si="14"/>
        <v>-11.85742030481623</v>
      </c>
      <c r="P75" s="102">
        <f t="shared" si="15"/>
        <v>-10.028773166212858</v>
      </c>
    </row>
    <row r="76" spans="1:16">
      <c r="A76" s="49">
        <v>6.5</v>
      </c>
      <c r="B76" s="106"/>
      <c r="C76" s="49">
        <v>2008</v>
      </c>
      <c r="D76" s="101">
        <v>182701</v>
      </c>
      <c r="E76" s="50">
        <v>22012.934782</v>
      </c>
      <c r="F76" s="51">
        <v>6.9522093436523408E-2</v>
      </c>
      <c r="G76" s="52">
        <v>360</v>
      </c>
      <c r="H76" s="53">
        <v>43.838147405410325</v>
      </c>
      <c r="I76" s="102">
        <v>152.0034478766645</v>
      </c>
      <c r="J76" s="102">
        <v>127.532109060525</v>
      </c>
      <c r="K76" s="102">
        <f t="shared" si="12"/>
        <v>132.87363151758575</v>
      </c>
      <c r="L76" s="102">
        <f t="shared" si="16"/>
        <v>105.09311763010419</v>
      </c>
      <c r="M76" s="102">
        <f t="shared" si="17"/>
        <v>73.376449273333336</v>
      </c>
      <c r="N76" s="102">
        <f t="shared" si="13"/>
        <v>94.086650239104188</v>
      </c>
      <c r="O76" s="102">
        <f t="shared" si="14"/>
        <v>-39.873780709576259</v>
      </c>
      <c r="P76" s="102">
        <f t="shared" si="15"/>
        <v>-32.968934086709325</v>
      </c>
    </row>
    <row r="77" spans="1:16">
      <c r="A77" s="49">
        <v>6.5</v>
      </c>
      <c r="B77" s="106"/>
      <c r="C77" s="49">
        <v>2007</v>
      </c>
      <c r="D77" s="101">
        <v>269644</v>
      </c>
      <c r="E77" s="50">
        <v>32758.566052000002</v>
      </c>
      <c r="F77" s="51">
        <v>7.0269725035707428E-2</v>
      </c>
      <c r="G77" s="52">
        <v>360</v>
      </c>
      <c r="H77" s="53">
        <v>54.859679534668771</v>
      </c>
      <c r="I77" s="102">
        <v>230.66310042673521</v>
      </c>
      <c r="J77" s="102">
        <v>191.82795241984167</v>
      </c>
      <c r="K77" s="102">
        <f t="shared" si="12"/>
        <v>201.88890756375895</v>
      </c>
      <c r="L77" s="102">
        <f t="shared" si="16"/>
        <v>156.3944049074035</v>
      </c>
      <c r="M77" s="102">
        <f t="shared" si="17"/>
        <v>109.19522017333335</v>
      </c>
      <c r="N77" s="102">
        <f t="shared" si="13"/>
        <v>140.0151218814035</v>
      </c>
      <c r="O77" s="102">
        <f t="shared" si="14"/>
        <v>-63.128391191431959</v>
      </c>
      <c r="P77" s="102">
        <f t="shared" si="15"/>
        <v>-52.59271783000213</v>
      </c>
    </row>
    <row r="78" spans="1:16">
      <c r="A78" s="49">
        <v>6.5</v>
      </c>
      <c r="B78" s="106"/>
      <c r="C78" s="49">
        <v>2006</v>
      </c>
      <c r="D78" s="101">
        <v>232972</v>
      </c>
      <c r="E78" s="50">
        <v>28004.209576000001</v>
      </c>
      <c r="F78" s="51">
        <v>6.9745192839925196E-2</v>
      </c>
      <c r="G78" s="52">
        <v>360</v>
      </c>
      <c r="H78" s="53">
        <v>68.314020694250758</v>
      </c>
      <c r="I78" s="102">
        <v>199.57376992505101</v>
      </c>
      <c r="J78" s="102">
        <v>162.76324976731664</v>
      </c>
      <c r="K78" s="102">
        <f t="shared" si="12"/>
        <v>175.15928245995352</v>
      </c>
      <c r="L78" s="102">
        <f t="shared" si="16"/>
        <v>133.69637989002689</v>
      </c>
      <c r="M78" s="102">
        <f t="shared" si="17"/>
        <v>93.347365253333336</v>
      </c>
      <c r="N78" s="102">
        <f t="shared" si="13"/>
        <v>119.69427510202689</v>
      </c>
      <c r="O78" s="102">
        <f t="shared" si="14"/>
        <v>-55.995781529770504</v>
      </c>
      <c r="P78" s="102">
        <f t="shared" si="15"/>
        <v>-47.14525625423763</v>
      </c>
    </row>
    <row r="79" spans="1:16">
      <c r="A79" s="49">
        <v>6.5</v>
      </c>
      <c r="B79" s="106"/>
      <c r="C79" s="49">
        <v>2005</v>
      </c>
      <c r="D79" s="101">
        <v>23314</v>
      </c>
      <c r="E79" s="50">
        <v>2115.4029529999998</v>
      </c>
      <c r="F79" s="51">
        <v>6.9458947583259809E-2</v>
      </c>
      <c r="G79" s="52">
        <v>360</v>
      </c>
      <c r="H79" s="53">
        <v>88.187232308359114</v>
      </c>
      <c r="I79" s="102">
        <v>15.466020643814254</v>
      </c>
      <c r="J79" s="102">
        <v>12.244471902491668</v>
      </c>
      <c r="K79" s="102">
        <f t="shared" si="12"/>
        <v>13.629349858440504</v>
      </c>
      <c r="L79" s="102">
        <f t="shared" si="16"/>
        <v>10.099257258350002</v>
      </c>
      <c r="M79" s="102">
        <f t="shared" si="17"/>
        <v>7.0513431766666663</v>
      </c>
      <c r="N79" s="102">
        <f t="shared" si="13"/>
        <v>9.0415557818500023</v>
      </c>
      <c r="O79" s="102">
        <f t="shared" si="14"/>
        <v>-4.5617488776446136</v>
      </c>
      <c r="P79" s="102">
        <f t="shared" si="15"/>
        <v>-3.8996249651019261</v>
      </c>
    </row>
    <row r="80" spans="1:16">
      <c r="A80" s="49">
        <v>6.5</v>
      </c>
      <c r="B80" s="106"/>
      <c r="C80" s="49">
        <v>2004</v>
      </c>
      <c r="D80" s="101">
        <v>33004</v>
      </c>
      <c r="E80" s="50">
        <v>2964.9305839999997</v>
      </c>
      <c r="F80" s="51">
        <v>6.9348418478251975E-2</v>
      </c>
      <c r="G80" s="52">
        <v>360</v>
      </c>
      <c r="H80" s="53">
        <v>101.69956214394796</v>
      </c>
      <c r="I80" s="102">
        <v>22.129700386983671</v>
      </c>
      <c r="J80" s="102">
        <v>17.134437241516665</v>
      </c>
      <c r="K80" s="102">
        <f t="shared" si="12"/>
        <v>19.559534800756172</v>
      </c>
      <c r="L80" s="102">
        <f t="shared" si="16"/>
        <v>14.155032107949371</v>
      </c>
      <c r="M80" s="102">
        <f t="shared" si="17"/>
        <v>9.8831019466666667</v>
      </c>
      <c r="N80" s="102">
        <f t="shared" si="13"/>
        <v>12.67256681594937</v>
      </c>
      <c r="O80" s="102">
        <f t="shared" si="14"/>
        <v>-6.7784680371791559</v>
      </c>
      <c r="P80" s="102">
        <f t="shared" si="15"/>
        <v>-5.8539227870857813</v>
      </c>
    </row>
    <row r="81" spans="1:16">
      <c r="A81" s="49">
        <v>6.5</v>
      </c>
      <c r="B81" s="106"/>
      <c r="C81" s="49">
        <v>2003</v>
      </c>
      <c r="D81" s="101">
        <v>23897</v>
      </c>
      <c r="E81" s="50">
        <v>1940.4461509999999</v>
      </c>
      <c r="F81" s="51">
        <v>7.0133922938323282E-2</v>
      </c>
      <c r="G81" s="52">
        <v>360</v>
      </c>
      <c r="H81" s="53">
        <v>112.83311371210524</v>
      </c>
      <c r="I81" s="102">
        <v>14.860528512092605</v>
      </c>
      <c r="J81" s="102">
        <v>11.340925068350002</v>
      </c>
      <c r="K81" s="102">
        <f t="shared" si="12"/>
        <v>13.159389751840106</v>
      </c>
      <c r="L81" s="102">
        <f t="shared" si="16"/>
        <v>9.2639867251447843</v>
      </c>
      <c r="M81" s="102">
        <f t="shared" si="17"/>
        <v>6.4681538366666667</v>
      </c>
      <c r="N81" s="102">
        <f t="shared" si="13"/>
        <v>8.2937636496447844</v>
      </c>
      <c r="O81" s="102">
        <f t="shared" si="14"/>
        <v>-4.7570605189056474</v>
      </c>
      <c r="P81" s="102">
        <f t="shared" si="15"/>
        <v>-4.1357821868660229</v>
      </c>
    </row>
    <row r="82" spans="1:16">
      <c r="A82" s="49">
        <v>6.5</v>
      </c>
      <c r="B82" s="106"/>
      <c r="C82" s="49">
        <v>2002</v>
      </c>
      <c r="D82" s="101">
        <v>142529</v>
      </c>
      <c r="E82" s="50">
        <v>12077.097892</v>
      </c>
      <c r="F82" s="51">
        <v>6.9674271005064389E-2</v>
      </c>
      <c r="G82" s="52">
        <v>360</v>
      </c>
      <c r="H82" s="53">
        <v>125.29900423887364</v>
      </c>
      <c r="I82" s="102">
        <v>94.373527146575896</v>
      </c>
      <c r="J82" s="102">
        <v>70.121915956824992</v>
      </c>
      <c r="K82" s="102">
        <f t="shared" si="12"/>
        <v>83.855239753052146</v>
      </c>
      <c r="L82" s="102">
        <f t="shared" si="16"/>
        <v>57.657912584744572</v>
      </c>
      <c r="M82" s="102">
        <f t="shared" si="17"/>
        <v>40.256992973333332</v>
      </c>
      <c r="N82" s="102">
        <f t="shared" si="13"/>
        <v>51.619363638744574</v>
      </c>
      <c r="O82" s="102">
        <f t="shared" si="14"/>
        <v>-31.208272377556625</v>
      </c>
      <c r="P82" s="102">
        <f t="shared" si="15"/>
        <v>-27.400494697161434</v>
      </c>
    </row>
    <row r="83" spans="1:16">
      <c r="A83" s="54">
        <v>6.5</v>
      </c>
      <c r="B83" s="107"/>
      <c r="C83" s="54">
        <v>2001</v>
      </c>
      <c r="D83" s="103">
        <v>362563</v>
      </c>
      <c r="E83" s="55">
        <v>24163.204530000003</v>
      </c>
      <c r="F83" s="56">
        <v>7.0382526978018334E-2</v>
      </c>
      <c r="G83" s="57">
        <v>360</v>
      </c>
      <c r="H83" s="58">
        <v>163.15687798645638</v>
      </c>
      <c r="I83" s="104">
        <v>207.27864149770775</v>
      </c>
      <c r="J83" s="104">
        <v>141.72228289234167</v>
      </c>
      <c r="K83" s="104">
        <f t="shared" si="12"/>
        <v>186.0202990638565</v>
      </c>
      <c r="L83" s="104">
        <f t="shared" si="16"/>
        <v>115.35883430082279</v>
      </c>
      <c r="M83" s="104">
        <f t="shared" si="17"/>
        <v>80.54401510000001</v>
      </c>
      <c r="N83" s="104">
        <f t="shared" si="13"/>
        <v>103.27723203582279</v>
      </c>
      <c r="O83" s="104">
        <f t="shared" si="14"/>
        <v>-78.131836117352208</v>
      </c>
      <c r="P83" s="104">
        <f t="shared" si="15"/>
        <v>-70.331606973828656</v>
      </c>
    </row>
    <row r="84" spans="1:16">
      <c r="A84" s="49">
        <v>7</v>
      </c>
      <c r="B84" s="106">
        <v>7</v>
      </c>
      <c r="C84" s="49">
        <v>2011</v>
      </c>
      <c r="D84" s="101">
        <v>11398</v>
      </c>
      <c r="E84" s="50">
        <v>555.69333100000006</v>
      </c>
      <c r="F84" s="51">
        <v>7.6551970674810926E-2</v>
      </c>
      <c r="G84" s="52">
        <v>360</v>
      </c>
      <c r="H84" s="53">
        <v>150.8837687058728</v>
      </c>
      <c r="I84" s="102">
        <v>4.8200091066179569</v>
      </c>
      <c r="J84" s="102">
        <v>3.5449516315750005</v>
      </c>
      <c r="K84" s="102">
        <f t="shared" si="12"/>
        <v>4.288266361881707</v>
      </c>
      <c r="L84" s="102">
        <f t="shared" si="16"/>
        <v>2.6529649580755037</v>
      </c>
      <c r="M84" s="102">
        <f t="shared" si="17"/>
        <v>1.8523111033333337</v>
      </c>
      <c r="N84" s="102">
        <f t="shared" si="13"/>
        <v>2.3751182925755039</v>
      </c>
      <c r="O84" s="102">
        <f t="shared" si="14"/>
        <v>-1.8419875262610852</v>
      </c>
      <c r="P84" s="102">
        <f t="shared" si="15"/>
        <v>-1.6261758589102726</v>
      </c>
    </row>
    <row r="85" spans="1:16">
      <c r="A85" s="49">
        <v>7</v>
      </c>
      <c r="B85" s="108"/>
      <c r="C85" s="49">
        <v>2010</v>
      </c>
      <c r="D85" s="101">
        <v>2981</v>
      </c>
      <c r="E85" s="50">
        <v>295.16183100000001</v>
      </c>
      <c r="F85" s="51">
        <v>7.4192532874957001E-2</v>
      </c>
      <c r="G85" s="52">
        <v>360</v>
      </c>
      <c r="H85" s="53">
        <v>72.880091996041358</v>
      </c>
      <c r="I85" s="102">
        <v>2.1996865976223474</v>
      </c>
      <c r="J85" s="102">
        <v>1.8249003208250001</v>
      </c>
      <c r="K85" s="102">
        <f t="shared" si="12"/>
        <v>1.9259515494985975</v>
      </c>
      <c r="L85" s="102">
        <f t="shared" si="16"/>
        <v>1.40914772756991</v>
      </c>
      <c r="M85" s="102">
        <f t="shared" si="17"/>
        <v>0.98387277000000006</v>
      </c>
      <c r="N85" s="102">
        <f t="shared" si="13"/>
        <v>1.2615668120699099</v>
      </c>
      <c r="O85" s="102">
        <f t="shared" si="14"/>
        <v>-0.67195803954457178</v>
      </c>
      <c r="P85" s="102">
        <f t="shared" si="15"/>
        <v>-0.56472702681438436</v>
      </c>
    </row>
    <row r="86" spans="1:16">
      <c r="A86" s="49">
        <v>7</v>
      </c>
      <c r="B86" s="108"/>
      <c r="C86" s="49">
        <v>2009</v>
      </c>
      <c r="D86" s="101">
        <v>25349</v>
      </c>
      <c r="E86" s="50">
        <v>2127.9869909999998</v>
      </c>
      <c r="F86" s="51">
        <v>7.6559580761647622E-2</v>
      </c>
      <c r="G86" s="52">
        <v>360</v>
      </c>
      <c r="H86" s="53">
        <v>88.450604747141483</v>
      </c>
      <c r="I86" s="102">
        <v>16.512825586970148</v>
      </c>
      <c r="J86" s="102">
        <v>13.5764826581</v>
      </c>
      <c r="K86" s="102">
        <f t="shared" si="12"/>
        <v>14.476353188255148</v>
      </c>
      <c r="L86" s="102">
        <f t="shared" si="16"/>
        <v>10.159335380549189</v>
      </c>
      <c r="M86" s="102">
        <f t="shared" si="17"/>
        <v>7.0932899699999998</v>
      </c>
      <c r="N86" s="102">
        <f t="shared" si="13"/>
        <v>9.0953418850491889</v>
      </c>
      <c r="O86" s="102">
        <f t="shared" si="14"/>
        <v>-5.4004666754578157</v>
      </c>
      <c r="P86" s="102">
        <f t="shared" si="15"/>
        <v>-4.5738596077250646</v>
      </c>
    </row>
    <row r="87" spans="1:16">
      <c r="A87" s="49">
        <v>7</v>
      </c>
      <c r="B87" s="108"/>
      <c r="C87" s="49">
        <v>2008</v>
      </c>
      <c r="D87" s="101">
        <v>44771</v>
      </c>
      <c r="E87" s="50">
        <v>4866.0185380000003</v>
      </c>
      <c r="F87" s="51">
        <v>7.4695630560172768E-2</v>
      </c>
      <c r="G87" s="52">
        <v>360</v>
      </c>
      <c r="H87" s="53">
        <v>45.382226599729393</v>
      </c>
      <c r="I87" s="102">
        <v>35.299853708827143</v>
      </c>
      <c r="J87" s="102">
        <v>30.289193584450004</v>
      </c>
      <c r="K87" s="102">
        <f t="shared" si="12"/>
        <v>30.756474671159644</v>
      </c>
      <c r="L87" s="102">
        <f t="shared" si="16"/>
        <v>23.231116780596732</v>
      </c>
      <c r="M87" s="102">
        <f t="shared" si="17"/>
        <v>16.220061793333336</v>
      </c>
      <c r="N87" s="102">
        <f t="shared" si="13"/>
        <v>20.798107511596733</v>
      </c>
      <c r="O87" s="102">
        <f t="shared" si="14"/>
        <v>-10.258426388995849</v>
      </c>
      <c r="P87" s="102">
        <f t="shared" si="15"/>
        <v>-8.4646120856284739</v>
      </c>
    </row>
    <row r="88" spans="1:16">
      <c r="A88" s="49">
        <v>7</v>
      </c>
      <c r="B88" s="108"/>
      <c r="C88" s="49">
        <v>2007</v>
      </c>
      <c r="D88" s="101">
        <v>61128</v>
      </c>
      <c r="E88" s="50">
        <v>6699.2536899999996</v>
      </c>
      <c r="F88" s="51">
        <v>7.6292132533750945E-2</v>
      </c>
      <c r="G88" s="52">
        <v>360</v>
      </c>
      <c r="H88" s="53">
        <v>55</v>
      </c>
      <c r="I88" s="102">
        <v>49.798547362103051</v>
      </c>
      <c r="J88" s="102">
        <v>42.591695866225002</v>
      </c>
      <c r="K88" s="102">
        <f t="shared" si="12"/>
        <v>43.4097929821693</v>
      </c>
      <c r="L88" s="102">
        <f t="shared" si="16"/>
        <v>31.98326179809419</v>
      </c>
      <c r="M88" s="102">
        <f t="shared" si="17"/>
        <v>22.330845633333333</v>
      </c>
      <c r="N88" s="102">
        <f t="shared" si="13"/>
        <v>28.633634953094191</v>
      </c>
      <c r="O88" s="102">
        <f t="shared" si="14"/>
        <v>-15.142992729407531</v>
      </c>
      <c r="P88" s="102">
        <f t="shared" si="15"/>
        <v>-12.559734324713842</v>
      </c>
    </row>
    <row r="89" spans="1:16">
      <c r="A89" s="49">
        <v>7</v>
      </c>
      <c r="B89" s="108"/>
      <c r="C89" s="49">
        <v>2006</v>
      </c>
      <c r="D89" s="101">
        <v>33556</v>
      </c>
      <c r="E89" s="50">
        <v>3341.0081579999996</v>
      </c>
      <c r="F89" s="51">
        <v>7.5566151903631473E-2</v>
      </c>
      <c r="G89" s="52">
        <v>360</v>
      </c>
      <c r="H89" s="53">
        <v>69.143393528044157</v>
      </c>
      <c r="I89" s="102">
        <v>25.078685929565022</v>
      </c>
      <c r="J89" s="102">
        <v>21.038927498224997</v>
      </c>
      <c r="K89" s="102">
        <f t="shared" si="12"/>
        <v>21.922846804831273</v>
      </c>
      <c r="L89" s="102">
        <f t="shared" si="16"/>
        <v>15.950483969040802</v>
      </c>
      <c r="M89" s="102">
        <f t="shared" si="17"/>
        <v>11.136693859999999</v>
      </c>
      <c r="N89" s="102">
        <f t="shared" si="13"/>
        <v>14.279979890040801</v>
      </c>
      <c r="O89" s="102">
        <f t="shared" si="14"/>
        <v>-7.7589716664455874</v>
      </c>
      <c r="P89" s="102">
        <f t="shared" si="15"/>
        <v>-6.4964368775719015</v>
      </c>
    </row>
    <row r="90" spans="1:16">
      <c r="A90" s="49">
        <v>7</v>
      </c>
      <c r="B90" s="108"/>
      <c r="C90" s="49">
        <v>2005</v>
      </c>
      <c r="D90" s="101">
        <v>6526</v>
      </c>
      <c r="E90" s="50">
        <v>543.58111400000007</v>
      </c>
      <c r="F90" s="51">
        <v>7.5141394013184926E-2</v>
      </c>
      <c r="G90" s="52">
        <v>360</v>
      </c>
      <c r="H90" s="53">
        <v>98.020126142572337</v>
      </c>
      <c r="I90" s="102">
        <v>4.2277020466441053</v>
      </c>
      <c r="J90" s="102">
        <v>3.4037868887666662</v>
      </c>
      <c r="K90" s="102">
        <f t="shared" si="12"/>
        <v>3.7171340133291055</v>
      </c>
      <c r="L90" s="102">
        <f t="shared" si="16"/>
        <v>2.5951393814975363</v>
      </c>
      <c r="M90" s="102">
        <f t="shared" si="17"/>
        <v>1.8119370466666671</v>
      </c>
      <c r="N90" s="102">
        <f t="shared" si="13"/>
        <v>2.3233488244975362</v>
      </c>
      <c r="O90" s="102">
        <f t="shared" si="14"/>
        <v>-1.3876782653745836</v>
      </c>
      <c r="P90" s="102">
        <f t="shared" si="15"/>
        <v>-1.1847174105068339</v>
      </c>
    </row>
    <row r="91" spans="1:16">
      <c r="A91" s="49">
        <v>7</v>
      </c>
      <c r="B91" s="108"/>
      <c r="C91" s="49">
        <v>2004</v>
      </c>
      <c r="D91" s="101">
        <v>5168</v>
      </c>
      <c r="E91" s="50">
        <v>425.48216200000002</v>
      </c>
      <c r="F91" s="51">
        <v>7.5336927922491845E-2</v>
      </c>
      <c r="G91" s="52">
        <v>360</v>
      </c>
      <c r="H91" s="53">
        <v>129.98117381005505</v>
      </c>
      <c r="I91" s="102">
        <v>3.5010753831230765</v>
      </c>
      <c r="J91" s="102">
        <v>2.6712099142416665</v>
      </c>
      <c r="K91" s="102">
        <f t="shared" si="12"/>
        <v>3.1003938959868265</v>
      </c>
      <c r="L91" s="102">
        <f t="shared" si="16"/>
        <v>2.0313169208651249</v>
      </c>
      <c r="M91" s="102">
        <f t="shared" si="17"/>
        <v>1.4182738733333335</v>
      </c>
      <c r="N91" s="102">
        <f t="shared" si="13"/>
        <v>1.8185758398651248</v>
      </c>
      <c r="O91" s="102">
        <f t="shared" si="14"/>
        <v>-1.2492946929192588</v>
      </c>
      <c r="P91" s="102">
        <f t="shared" si="15"/>
        <v>-1.0895453477034465</v>
      </c>
    </row>
    <row r="92" spans="1:16">
      <c r="A92" s="49">
        <v>7</v>
      </c>
      <c r="B92" s="108"/>
      <c r="C92" s="49">
        <v>2003</v>
      </c>
      <c r="D92" s="101">
        <v>5343</v>
      </c>
      <c r="E92" s="50">
        <v>417.086184</v>
      </c>
      <c r="F92" s="51">
        <v>7.5847642002929538E-2</v>
      </c>
      <c r="G92" s="52">
        <v>360</v>
      </c>
      <c r="H92" s="53">
        <v>132.54922194689624</v>
      </c>
      <c r="I92" s="102">
        <v>3.4622175571802578</v>
      </c>
      <c r="J92" s="102">
        <v>2.6362502973666664</v>
      </c>
      <c r="K92" s="102">
        <f t="shared" si="12"/>
        <v>3.0667800125752578</v>
      </c>
      <c r="L92" s="102">
        <f t="shared" si="16"/>
        <v>1.9912332376892099</v>
      </c>
      <c r="M92" s="102">
        <f t="shared" si="17"/>
        <v>1.3902872800000001</v>
      </c>
      <c r="N92" s="102">
        <f t="shared" si="13"/>
        <v>1.7826901456892099</v>
      </c>
      <c r="O92" s="102">
        <f t="shared" si="14"/>
        <v>-1.2503366715673907</v>
      </c>
      <c r="P92" s="102">
        <f t="shared" si="15"/>
        <v>-1.0914763868531407</v>
      </c>
    </row>
    <row r="93" spans="1:16">
      <c r="A93" s="49">
        <v>7</v>
      </c>
      <c r="B93" s="108"/>
      <c r="C93" s="49">
        <v>2002</v>
      </c>
      <c r="D93" s="101">
        <v>42349</v>
      </c>
      <c r="E93" s="50">
        <v>2976.31203</v>
      </c>
      <c r="F93" s="51">
        <v>7.4859650332831526E-2</v>
      </c>
      <c r="G93" s="52">
        <v>360</v>
      </c>
      <c r="H93" s="53">
        <v>126.03372077322149</v>
      </c>
      <c r="I93" s="102">
        <v>24.219985218441355</v>
      </c>
      <c r="J93" s="102">
        <v>18.567139820599998</v>
      </c>
      <c r="K93" s="102">
        <f t="shared" si="12"/>
        <v>21.434914245351354</v>
      </c>
      <c r="L93" s="102">
        <f t="shared" si="16"/>
        <v>14.209368871998514</v>
      </c>
      <c r="M93" s="102">
        <f t="shared" si="17"/>
        <v>9.9210401000000008</v>
      </c>
      <c r="N93" s="102">
        <f t="shared" si="13"/>
        <v>12.721212856998514</v>
      </c>
      <c r="O93" s="102">
        <f t="shared" ref="O93:O116" si="18">(L93-I93)*$N$5</f>
        <v>-8.5090238944764156</v>
      </c>
      <c r="P93" s="102">
        <f t="shared" ref="P93:P116" si="19">(N93-K93)*$N$5</f>
        <v>-7.4066461800999139</v>
      </c>
    </row>
    <row r="94" spans="1:16">
      <c r="A94" s="54">
        <v>7</v>
      </c>
      <c r="B94" s="109"/>
      <c r="C94" s="54">
        <v>2001</v>
      </c>
      <c r="D94" s="103">
        <v>274224</v>
      </c>
      <c r="E94" s="55">
        <v>14986.905997999998</v>
      </c>
      <c r="F94" s="56">
        <v>7.5679282742839554E-2</v>
      </c>
      <c r="G94" s="57">
        <v>360</v>
      </c>
      <c r="H94" s="58">
        <v>175.83410776211369</v>
      </c>
      <c r="I94" s="104">
        <v>137.81373825047442</v>
      </c>
      <c r="J94" s="104">
        <v>94.516524705249992</v>
      </c>
      <c r="K94" s="104">
        <f t="shared" ref="K94:K116" si="20">I94-J94*$O$5</f>
        <v>123.63625954468692</v>
      </c>
      <c r="L94" s="104">
        <f t="shared" si="16"/>
        <v>71.549781551482354</v>
      </c>
      <c r="M94" s="104">
        <f t="shared" si="17"/>
        <v>49.956353326666665</v>
      </c>
      <c r="N94" s="104">
        <f t="shared" ref="N94:N116" si="21">L94-M94*$O$5</f>
        <v>64.056328552482356</v>
      </c>
      <c r="O94" s="104">
        <f t="shared" si="18"/>
        <v>-56.324363194143253</v>
      </c>
      <c r="P94" s="104">
        <f t="shared" si="19"/>
        <v>-50.642941343373877</v>
      </c>
    </row>
    <row r="95" spans="1:16">
      <c r="A95" s="49">
        <v>7.5</v>
      </c>
      <c r="B95" s="106">
        <v>7.5</v>
      </c>
      <c r="C95" s="49">
        <v>2011</v>
      </c>
      <c r="D95" s="101">
        <v>139</v>
      </c>
      <c r="E95" s="50">
        <v>6.615189</v>
      </c>
      <c r="F95" s="51">
        <v>7.9499999999999987E-2</v>
      </c>
      <c r="G95" s="52">
        <v>360</v>
      </c>
      <c r="H95" s="53">
        <v>166</v>
      </c>
      <c r="I95" s="102">
        <v>6.0679829498320362E-2</v>
      </c>
      <c r="J95" s="102">
        <v>4.3825627124999995E-2</v>
      </c>
      <c r="K95" s="102">
        <f t="shared" si="20"/>
        <v>5.4105985429570361E-2</v>
      </c>
      <c r="L95" s="102">
        <f t="shared" si="16"/>
        <v>3.1581924109948568E-2</v>
      </c>
      <c r="M95" s="102">
        <f t="shared" si="17"/>
        <v>2.2050630000000002E-2</v>
      </c>
      <c r="N95" s="102">
        <f t="shared" si="21"/>
        <v>2.8274329609948568E-2</v>
      </c>
      <c r="O95" s="102">
        <f t="shared" si="18"/>
        <v>-2.4733219580116025E-2</v>
      </c>
      <c r="P95" s="102">
        <f t="shared" si="19"/>
        <v>-2.1956907446678522E-2</v>
      </c>
    </row>
    <row r="96" spans="1:16">
      <c r="A96" s="49">
        <v>7.5</v>
      </c>
      <c r="B96" s="108"/>
      <c r="C96" s="49">
        <v>2010</v>
      </c>
      <c r="D96" s="101">
        <v>395</v>
      </c>
      <c r="E96" s="50">
        <v>20.925103</v>
      </c>
      <c r="F96" s="51">
        <v>7.9844428708427395E-2</v>
      </c>
      <c r="G96" s="52">
        <v>360</v>
      </c>
      <c r="H96" s="53">
        <v>164.2875224078945</v>
      </c>
      <c r="I96" s="102">
        <v>0.19153988147308776</v>
      </c>
      <c r="J96" s="102">
        <v>0.13922940789166668</v>
      </c>
      <c r="K96" s="102">
        <f t="shared" si="20"/>
        <v>0.17065547028933775</v>
      </c>
      <c r="L96" s="102">
        <f t="shared" si="16"/>
        <v>9.9899642313901721E-2</v>
      </c>
      <c r="M96" s="102">
        <f t="shared" si="17"/>
        <v>6.9750343333333339E-2</v>
      </c>
      <c r="N96" s="102">
        <f t="shared" si="21"/>
        <v>8.9437090813901721E-2</v>
      </c>
      <c r="O96" s="102">
        <f t="shared" si="18"/>
        <v>-7.7894203285308133E-2</v>
      </c>
      <c r="P96" s="102">
        <f t="shared" si="19"/>
        <v>-6.9035622554120629E-2</v>
      </c>
    </row>
    <row r="97" spans="1:16">
      <c r="A97" s="49">
        <v>7.5</v>
      </c>
      <c r="B97" s="108"/>
      <c r="C97" s="49">
        <v>2009</v>
      </c>
      <c r="D97" s="101">
        <v>337</v>
      </c>
      <c r="E97" s="50">
        <v>21.006277000000001</v>
      </c>
      <c r="F97" s="51">
        <v>7.9830632705643167E-2</v>
      </c>
      <c r="G97" s="52">
        <v>360</v>
      </c>
      <c r="H97" s="53">
        <v>137.41000573304822</v>
      </c>
      <c r="I97" s="102">
        <v>0.18115239958808019</v>
      </c>
      <c r="J97" s="102">
        <v>0.13974536530833331</v>
      </c>
      <c r="K97" s="102">
        <f t="shared" si="20"/>
        <v>0.16019059479183018</v>
      </c>
      <c r="L97" s="102">
        <f t="shared" si="16"/>
        <v>0.10028717940584285</v>
      </c>
      <c r="M97" s="102">
        <f t="shared" si="17"/>
        <v>7.0020923333333346E-2</v>
      </c>
      <c r="N97" s="102">
        <f t="shared" si="21"/>
        <v>8.9784040905842855E-2</v>
      </c>
      <c r="O97" s="102">
        <f t="shared" si="18"/>
        <v>-6.8735437154901741E-2</v>
      </c>
      <c r="P97" s="102">
        <f t="shared" si="19"/>
        <v>-5.9845570803089221E-2</v>
      </c>
    </row>
    <row r="98" spans="1:16">
      <c r="A98" s="49">
        <v>7.5</v>
      </c>
      <c r="B98" s="108"/>
      <c r="C98" s="49">
        <v>2008</v>
      </c>
      <c r="D98" s="101">
        <v>3065</v>
      </c>
      <c r="E98" s="50">
        <v>296.52433099999996</v>
      </c>
      <c r="F98" s="51">
        <v>8.067954672765118E-2</v>
      </c>
      <c r="G98" s="52">
        <v>360</v>
      </c>
      <c r="H98" s="53">
        <v>56.287844379286298</v>
      </c>
      <c r="I98" s="102">
        <v>2.2932728955195785</v>
      </c>
      <c r="J98" s="102">
        <v>1.9936207182333336</v>
      </c>
      <c r="K98" s="102">
        <f t="shared" si="20"/>
        <v>1.9942297877845785</v>
      </c>
      <c r="L98" s="102">
        <f t="shared" si="16"/>
        <v>1.4156525109706268</v>
      </c>
      <c r="M98" s="102">
        <f t="shared" si="17"/>
        <v>0.98841443666666662</v>
      </c>
      <c r="N98" s="102">
        <f t="shared" si="21"/>
        <v>1.2673903454706268</v>
      </c>
      <c r="O98" s="102">
        <f t="shared" si="18"/>
        <v>-0.74597732686660889</v>
      </c>
      <c r="P98" s="102">
        <f t="shared" si="19"/>
        <v>-0.6178135259668589</v>
      </c>
    </row>
    <row r="99" spans="1:16">
      <c r="A99" s="49">
        <v>7.5</v>
      </c>
      <c r="B99" s="108"/>
      <c r="C99" s="49">
        <v>2007</v>
      </c>
      <c r="D99" s="101">
        <v>8856</v>
      </c>
      <c r="E99" s="50">
        <v>907.38633699999991</v>
      </c>
      <c r="F99" s="51">
        <v>8.1791888838193938E-2</v>
      </c>
      <c r="G99" s="52">
        <v>360</v>
      </c>
      <c r="H99" s="53">
        <v>55.368030423627602</v>
      </c>
      <c r="I99" s="102">
        <v>7.0785532892152441</v>
      </c>
      <c r="J99" s="102">
        <v>6.1847368674333314</v>
      </c>
      <c r="K99" s="102">
        <f t="shared" si="20"/>
        <v>6.1508427591002448</v>
      </c>
      <c r="L99" s="102">
        <f t="shared" si="16"/>
        <v>4.3320011618017586</v>
      </c>
      <c r="M99" s="102">
        <f t="shared" si="17"/>
        <v>3.0246211233333331</v>
      </c>
      <c r="N99" s="102">
        <f t="shared" si="21"/>
        <v>3.8783079933017586</v>
      </c>
      <c r="O99" s="102">
        <f t="shared" si="18"/>
        <v>-2.3345693083014627</v>
      </c>
      <c r="P99" s="102">
        <f t="shared" si="19"/>
        <v>-1.9316545509287133</v>
      </c>
    </row>
    <row r="100" spans="1:16">
      <c r="A100" s="49">
        <v>7.5</v>
      </c>
      <c r="B100" s="108"/>
      <c r="C100" s="49">
        <v>2006</v>
      </c>
      <c r="D100" s="101">
        <v>2493</v>
      </c>
      <c r="E100" s="50">
        <v>239.01172799999998</v>
      </c>
      <c r="F100" s="51">
        <v>8.062739465069263E-2</v>
      </c>
      <c r="G100" s="52">
        <v>360</v>
      </c>
      <c r="H100" s="53">
        <v>70.851291134132111</v>
      </c>
      <c r="I100" s="102">
        <v>1.8765861914076667</v>
      </c>
      <c r="J100" s="102">
        <v>1.6059077433</v>
      </c>
      <c r="K100" s="102">
        <f t="shared" si="20"/>
        <v>1.6357000299126667</v>
      </c>
      <c r="L100" s="102">
        <f t="shared" si="16"/>
        <v>1.1410785474283001</v>
      </c>
      <c r="M100" s="102">
        <f t="shared" si="17"/>
        <v>0.79670575999999993</v>
      </c>
      <c r="N100" s="102">
        <f t="shared" si="21"/>
        <v>1.0215726834283001</v>
      </c>
      <c r="O100" s="102">
        <f t="shared" si="18"/>
        <v>-0.62518149738246165</v>
      </c>
      <c r="P100" s="102">
        <f t="shared" si="19"/>
        <v>-0.52200824451171157</v>
      </c>
    </row>
    <row r="101" spans="1:16">
      <c r="A101" s="49">
        <v>7.5</v>
      </c>
      <c r="B101" s="108"/>
      <c r="C101" s="49">
        <v>2005</v>
      </c>
      <c r="D101" s="101">
        <v>1655</v>
      </c>
      <c r="E101" s="50">
        <v>109.16095299999999</v>
      </c>
      <c r="F101" s="51">
        <v>8.109354215604915E-2</v>
      </c>
      <c r="G101" s="52">
        <v>360</v>
      </c>
      <c r="H101" s="53">
        <v>137.36942307566699</v>
      </c>
      <c r="I101" s="102">
        <v>0.94971887699249391</v>
      </c>
      <c r="J101" s="102">
        <v>0.73768736199166662</v>
      </c>
      <c r="K101" s="102">
        <f t="shared" si="20"/>
        <v>0.83906577269374394</v>
      </c>
      <c r="L101" s="102">
        <f t="shared" si="16"/>
        <v>0.52115108629786122</v>
      </c>
      <c r="M101" s="102">
        <f t="shared" si="17"/>
        <v>0.36386984333333333</v>
      </c>
      <c r="N101" s="102">
        <f t="shared" si="21"/>
        <v>0.46657060979786125</v>
      </c>
      <c r="O101" s="102">
        <f t="shared" si="18"/>
        <v>-0.36428262209043777</v>
      </c>
      <c r="P101" s="102">
        <f t="shared" si="19"/>
        <v>-0.31662088846150027</v>
      </c>
    </row>
    <row r="102" spans="1:16">
      <c r="A102" s="49">
        <v>7.5</v>
      </c>
      <c r="B102" s="108"/>
      <c r="C102" s="49">
        <v>2004</v>
      </c>
      <c r="D102" s="101">
        <v>1610</v>
      </c>
      <c r="E102" s="50">
        <v>112.19443800000001</v>
      </c>
      <c r="F102" s="51">
        <v>8.0967347109488622E-2</v>
      </c>
      <c r="G102" s="52">
        <v>360</v>
      </c>
      <c r="H102" s="53">
        <v>155.26379519811846</v>
      </c>
      <c r="I102" s="102">
        <v>1.0125720103323161</v>
      </c>
      <c r="J102" s="102">
        <v>0.75700716710833338</v>
      </c>
      <c r="K102" s="102">
        <f t="shared" si="20"/>
        <v>0.89902093526606608</v>
      </c>
      <c r="L102" s="102">
        <f t="shared" si="16"/>
        <v>0.53563340767351175</v>
      </c>
      <c r="M102" s="102">
        <f t="shared" si="17"/>
        <v>0.37398146000000004</v>
      </c>
      <c r="N102" s="102">
        <f t="shared" si="21"/>
        <v>0.47953618867351178</v>
      </c>
      <c r="O102" s="102">
        <f t="shared" si="18"/>
        <v>-0.40539781225998373</v>
      </c>
      <c r="P102" s="102">
        <f t="shared" si="19"/>
        <v>-0.35656203460367114</v>
      </c>
    </row>
    <row r="103" spans="1:16">
      <c r="A103" s="49">
        <v>7.5</v>
      </c>
      <c r="B103" s="108"/>
      <c r="C103" s="49">
        <v>2003</v>
      </c>
      <c r="D103" s="101">
        <v>1266</v>
      </c>
      <c r="E103" s="50">
        <v>87.053809999999999</v>
      </c>
      <c r="F103" s="51">
        <v>8.0886738797532221E-2</v>
      </c>
      <c r="G103" s="52">
        <v>360</v>
      </c>
      <c r="H103" s="53">
        <v>166.87006203404536</v>
      </c>
      <c r="I103" s="102">
        <v>0.80739801530674704</v>
      </c>
      <c r="J103" s="102">
        <v>0.58679156589999992</v>
      </c>
      <c r="K103" s="102">
        <f t="shared" si="20"/>
        <v>0.71937928042174704</v>
      </c>
      <c r="L103" s="102">
        <f t="shared" si="16"/>
        <v>0.41560820422543965</v>
      </c>
      <c r="M103" s="102">
        <f t="shared" si="17"/>
        <v>0.29017936666666666</v>
      </c>
      <c r="N103" s="102">
        <f t="shared" si="21"/>
        <v>0.37208129922543964</v>
      </c>
      <c r="O103" s="102">
        <f t="shared" si="18"/>
        <v>-0.33302133941911127</v>
      </c>
      <c r="P103" s="102">
        <f t="shared" si="19"/>
        <v>-0.2952032840168613</v>
      </c>
    </row>
    <row r="104" spans="1:16">
      <c r="A104" s="49">
        <v>7.5</v>
      </c>
      <c r="B104" s="108"/>
      <c r="C104" s="49">
        <v>2002</v>
      </c>
      <c r="D104" s="101">
        <v>6493</v>
      </c>
      <c r="E104" s="50">
        <v>408.40486700000002</v>
      </c>
      <c r="F104" s="51">
        <v>8.0228873441657578E-2</v>
      </c>
      <c r="G104" s="52">
        <v>360</v>
      </c>
      <c r="H104" s="53">
        <v>130.62549119180798</v>
      </c>
      <c r="I104" s="102">
        <v>3.4866569654469992</v>
      </c>
      <c r="J104" s="102">
        <v>2.7304885322916665</v>
      </c>
      <c r="K104" s="102">
        <f t="shared" si="20"/>
        <v>3.0770836856032493</v>
      </c>
      <c r="L104" s="102">
        <f t="shared" si="16"/>
        <v>1.9497873024833667</v>
      </c>
      <c r="M104" s="102">
        <f t="shared" si="17"/>
        <v>1.3613495566666669</v>
      </c>
      <c r="N104" s="102">
        <f t="shared" si="21"/>
        <v>1.7455848689833666</v>
      </c>
      <c r="O104" s="102">
        <f t="shared" si="18"/>
        <v>-1.3063392135190877</v>
      </c>
      <c r="P104" s="102">
        <f t="shared" si="19"/>
        <v>-1.1317739941269003</v>
      </c>
    </row>
    <row r="105" spans="1:16">
      <c r="A105" s="54">
        <v>7.5</v>
      </c>
      <c r="B105" s="109"/>
      <c r="C105" s="54">
        <v>2001</v>
      </c>
      <c r="D105" s="103">
        <v>135382</v>
      </c>
      <c r="E105" s="55">
        <v>6652.4795919999997</v>
      </c>
      <c r="F105" s="56">
        <v>8.0585918900523565E-2</v>
      </c>
      <c r="G105" s="57">
        <v>360</v>
      </c>
      <c r="H105" s="58">
        <v>186.67479272907477</v>
      </c>
      <c r="I105" s="104">
        <v>65.072521246802339</v>
      </c>
      <c r="J105" s="104">
        <v>44.674681740691675</v>
      </c>
      <c r="K105" s="104">
        <f t="shared" si="20"/>
        <v>58.371318985698586</v>
      </c>
      <c r="L105" s="104">
        <f t="shared" si="16"/>
        <v>31.759955099926188</v>
      </c>
      <c r="M105" s="104">
        <f t="shared" si="17"/>
        <v>22.174931973333333</v>
      </c>
      <c r="N105" s="104">
        <f t="shared" si="21"/>
        <v>28.433715303926189</v>
      </c>
      <c r="O105" s="104">
        <f t="shared" si="18"/>
        <v>-28.315681224844727</v>
      </c>
      <c r="P105" s="104">
        <f t="shared" si="19"/>
        <v>-25.446963129506539</v>
      </c>
    </row>
    <row r="106" spans="1:16">
      <c r="A106" s="49">
        <v>8</v>
      </c>
      <c r="B106" s="105">
        <v>8</v>
      </c>
      <c r="C106" s="49">
        <v>2011</v>
      </c>
      <c r="D106" s="101">
        <v>79</v>
      </c>
      <c r="E106" s="50">
        <v>4.029909</v>
      </c>
      <c r="F106" s="51">
        <v>8.4600000000000009E-2</v>
      </c>
      <c r="G106" s="52">
        <v>360</v>
      </c>
      <c r="H106" s="53">
        <v>167</v>
      </c>
      <c r="I106" s="102">
        <v>3.8275195254464003E-2</v>
      </c>
      <c r="J106" s="102">
        <v>2.8410858450000003E-2</v>
      </c>
      <c r="K106" s="102">
        <f t="shared" si="20"/>
        <v>3.4013566486964006E-2</v>
      </c>
      <c r="L106" s="102">
        <f t="shared" si="16"/>
        <v>1.9239401959339143E-2</v>
      </c>
      <c r="M106" s="102">
        <f t="shared" si="17"/>
        <v>1.343303E-2</v>
      </c>
      <c r="N106" s="102">
        <f t="shared" si="21"/>
        <v>1.7224447459339143E-2</v>
      </c>
      <c r="O106" s="102">
        <f t="shared" si="18"/>
        <v>-1.618042430085613E-2</v>
      </c>
      <c r="P106" s="102">
        <f t="shared" si="19"/>
        <v>-1.4270751173481132E-2</v>
      </c>
    </row>
    <row r="107" spans="1:16">
      <c r="A107" s="49">
        <v>8</v>
      </c>
      <c r="B107" s="106"/>
      <c r="C107" s="49">
        <v>2010</v>
      </c>
      <c r="D107" s="101">
        <v>215</v>
      </c>
      <c r="E107" s="50">
        <v>9.9873399999999997</v>
      </c>
      <c r="F107" s="51">
        <v>8.5000000000000006E-2</v>
      </c>
      <c r="G107" s="52">
        <v>360</v>
      </c>
      <c r="H107" s="53">
        <v>180</v>
      </c>
      <c r="I107" s="102">
        <v>9.8349287764525797E-2</v>
      </c>
      <c r="J107" s="102">
        <v>7.0743658333333334E-2</v>
      </c>
      <c r="K107" s="102">
        <f t="shared" si="20"/>
        <v>8.7737739014525792E-2</v>
      </c>
      <c r="L107" s="102">
        <f t="shared" si="16"/>
        <v>4.7681088770140018E-2</v>
      </c>
      <c r="M107" s="102">
        <f t="shared" si="17"/>
        <v>3.3291133333333334E-2</v>
      </c>
      <c r="N107" s="102">
        <f t="shared" si="21"/>
        <v>4.2687418770140019E-2</v>
      </c>
      <c r="O107" s="102">
        <f t="shared" si="18"/>
        <v>-4.3067969145227911E-2</v>
      </c>
      <c r="P107" s="102">
        <f t="shared" si="19"/>
        <v>-3.8292772207727907E-2</v>
      </c>
    </row>
    <row r="108" spans="1:16">
      <c r="A108" s="49">
        <v>8</v>
      </c>
      <c r="B108" s="106"/>
      <c r="C108" s="49">
        <v>2009</v>
      </c>
      <c r="D108" s="101">
        <v>204</v>
      </c>
      <c r="E108" s="50">
        <v>12.892061999999999</v>
      </c>
      <c r="F108" s="51">
        <v>8.6828842042490958E-2</v>
      </c>
      <c r="G108" s="52">
        <v>360</v>
      </c>
      <c r="H108" s="53">
        <v>148.56784508172549</v>
      </c>
      <c r="I108" s="102">
        <v>0.11925193770507345</v>
      </c>
      <c r="J108" s="102">
        <v>9.3283567916666671E-2</v>
      </c>
      <c r="K108" s="102">
        <f t="shared" si="20"/>
        <v>0.10525940251757344</v>
      </c>
      <c r="L108" s="102">
        <f t="shared" si="16"/>
        <v>6.1548675888890216E-2</v>
      </c>
      <c r="M108" s="102">
        <f t="shared" si="17"/>
        <v>4.2973539999999998E-2</v>
      </c>
      <c r="N108" s="102">
        <f t="shared" si="21"/>
        <v>5.5102644888890218E-2</v>
      </c>
      <c r="O108" s="102">
        <f t="shared" si="18"/>
        <v>-4.9047772543755745E-2</v>
      </c>
      <c r="P108" s="102">
        <f t="shared" si="19"/>
        <v>-4.2633243984380745E-2</v>
      </c>
    </row>
    <row r="109" spans="1:16">
      <c r="A109" s="49">
        <v>8</v>
      </c>
      <c r="B109" s="106"/>
      <c r="C109" s="49">
        <v>2008</v>
      </c>
      <c r="D109" s="101">
        <v>417</v>
      </c>
      <c r="E109" s="50">
        <v>33.981760000000001</v>
      </c>
      <c r="F109" s="51">
        <v>8.5008892488205423E-2</v>
      </c>
      <c r="G109" s="52">
        <v>360</v>
      </c>
      <c r="H109" s="53">
        <v>87.749151132843053</v>
      </c>
      <c r="I109" s="102">
        <v>0.28199558209218706</v>
      </c>
      <c r="J109" s="102">
        <v>0.24072931519999996</v>
      </c>
      <c r="K109" s="102">
        <f t="shared" si="20"/>
        <v>0.24588618481218708</v>
      </c>
      <c r="L109" s="102">
        <f t="shared" si="16"/>
        <v>0.16223411990836331</v>
      </c>
      <c r="M109" s="102">
        <f t="shared" si="17"/>
        <v>0.11327253333333334</v>
      </c>
      <c r="N109" s="102">
        <f t="shared" si="21"/>
        <v>0.1452432399083633</v>
      </c>
      <c r="O109" s="102">
        <f t="shared" si="18"/>
        <v>-0.10179724285625018</v>
      </c>
      <c r="P109" s="102">
        <f t="shared" si="19"/>
        <v>-8.5546503168250215E-2</v>
      </c>
    </row>
    <row r="110" spans="1:16">
      <c r="A110" s="49">
        <v>8</v>
      </c>
      <c r="B110" s="106"/>
      <c r="C110" s="49">
        <v>2007</v>
      </c>
      <c r="D110" s="101">
        <v>1639</v>
      </c>
      <c r="E110" s="50">
        <v>166.78898100000001</v>
      </c>
      <c r="F110" s="51">
        <v>8.6143550889611814E-2</v>
      </c>
      <c r="G110" s="52">
        <v>360</v>
      </c>
      <c r="H110" s="53">
        <v>57.487352284981</v>
      </c>
      <c r="I110" s="102">
        <v>1.3527160560503693</v>
      </c>
      <c r="J110" s="102">
        <v>1.1973162560499999</v>
      </c>
      <c r="K110" s="102">
        <f t="shared" si="20"/>
        <v>1.1731186176428694</v>
      </c>
      <c r="L110" s="102">
        <f t="shared" si="16"/>
        <v>0.79627610644497904</v>
      </c>
      <c r="M110" s="102">
        <f t="shared" si="17"/>
        <v>0.55596327000000001</v>
      </c>
      <c r="N110" s="102">
        <f t="shared" si="21"/>
        <v>0.71288161594497901</v>
      </c>
      <c r="O110" s="102">
        <f t="shared" si="18"/>
        <v>-0.47297395716458168</v>
      </c>
      <c r="P110" s="102">
        <f t="shared" si="19"/>
        <v>-0.39120145144320684</v>
      </c>
    </row>
    <row r="111" spans="1:16">
      <c r="A111" s="49">
        <v>8</v>
      </c>
      <c r="B111" s="106"/>
      <c r="C111" s="49">
        <v>2006</v>
      </c>
      <c r="D111" s="101">
        <v>707</v>
      </c>
      <c r="E111" s="50">
        <v>60.494050000000001</v>
      </c>
      <c r="F111" s="51">
        <v>8.5852756588457882E-2</v>
      </c>
      <c r="G111" s="52">
        <v>360</v>
      </c>
      <c r="H111" s="53">
        <v>78.751759536681675</v>
      </c>
      <c r="I111" s="102">
        <v>0.50014874983545565</v>
      </c>
      <c r="J111" s="102">
        <v>0.43279841247500006</v>
      </c>
      <c r="K111" s="102">
        <f t="shared" si="20"/>
        <v>0.43522898796420562</v>
      </c>
      <c r="L111" s="102">
        <f t="shared" si="16"/>
        <v>0.28880784754652278</v>
      </c>
      <c r="M111" s="102">
        <f t="shared" si="17"/>
        <v>0.20164683333333336</v>
      </c>
      <c r="N111" s="102">
        <f t="shared" si="21"/>
        <v>0.25856082254652279</v>
      </c>
      <c r="O111" s="102">
        <f t="shared" si="18"/>
        <v>-0.17963976694559294</v>
      </c>
      <c r="P111" s="102">
        <f t="shared" si="19"/>
        <v>-0.15016794060503039</v>
      </c>
    </row>
    <row r="112" spans="1:16">
      <c r="A112" s="49">
        <v>8</v>
      </c>
      <c r="B112" s="106"/>
      <c r="C112" s="49">
        <v>2005</v>
      </c>
      <c r="D112" s="101">
        <v>992</v>
      </c>
      <c r="E112" s="50">
        <v>48.307390000000005</v>
      </c>
      <c r="F112" s="51">
        <v>8.6523067315373473E-2</v>
      </c>
      <c r="G112" s="52">
        <v>360</v>
      </c>
      <c r="H112" s="53">
        <v>173.17815961491604</v>
      </c>
      <c r="I112" s="102">
        <v>0.47149664591356899</v>
      </c>
      <c r="J112" s="102">
        <v>0.34830862973333332</v>
      </c>
      <c r="K112" s="102">
        <f t="shared" si="20"/>
        <v>0.41925035145356898</v>
      </c>
      <c r="L112" s="102">
        <f t="shared" si="16"/>
        <v>0.23062686870015184</v>
      </c>
      <c r="M112" s="102">
        <f t="shared" si="17"/>
        <v>0.16102463333333336</v>
      </c>
      <c r="N112" s="102">
        <f t="shared" si="21"/>
        <v>0.20647317370015184</v>
      </c>
      <c r="O112" s="102">
        <f t="shared" si="18"/>
        <v>-0.20473931063140458</v>
      </c>
      <c r="P112" s="102">
        <f t="shared" si="19"/>
        <v>-0.18086060109040458</v>
      </c>
    </row>
    <row r="113" spans="1:16">
      <c r="A113" s="49">
        <v>8</v>
      </c>
      <c r="B113" s="106"/>
      <c r="C113" s="49">
        <v>2004</v>
      </c>
      <c r="D113" s="101">
        <v>919</v>
      </c>
      <c r="E113" s="50">
        <v>53.338019000000003</v>
      </c>
      <c r="F113" s="51">
        <v>8.6529751723625134E-2</v>
      </c>
      <c r="G113" s="52">
        <v>360</v>
      </c>
      <c r="H113" s="53">
        <v>175.08209457497853</v>
      </c>
      <c r="I113" s="102">
        <v>0.52316669590670595</v>
      </c>
      <c r="J113" s="102">
        <v>0.38461046179166669</v>
      </c>
      <c r="K113" s="102">
        <f t="shared" si="20"/>
        <v>0.46547512663795593</v>
      </c>
      <c r="L113" s="102">
        <f t="shared" si="16"/>
        <v>0.25464386100427289</v>
      </c>
      <c r="M113" s="102">
        <f t="shared" si="17"/>
        <v>0.17779339666666669</v>
      </c>
      <c r="N113" s="102">
        <f t="shared" si="21"/>
        <v>0.22797485150427288</v>
      </c>
      <c r="O113" s="102">
        <f t="shared" si="18"/>
        <v>-0.2282444096670681</v>
      </c>
      <c r="P113" s="102">
        <f t="shared" si="19"/>
        <v>-0.2018752338636306</v>
      </c>
    </row>
    <row r="114" spans="1:16">
      <c r="A114" s="49">
        <v>8</v>
      </c>
      <c r="B114" s="106"/>
      <c r="C114" s="49">
        <v>2003</v>
      </c>
      <c r="D114" s="101">
        <v>837</v>
      </c>
      <c r="E114" s="50">
        <v>53.910786999999999</v>
      </c>
      <c r="F114" s="51">
        <v>8.6081671302628157E-2</v>
      </c>
      <c r="G114" s="52">
        <v>360</v>
      </c>
      <c r="H114" s="53">
        <v>174.91316708101476</v>
      </c>
      <c r="I114" s="102">
        <v>0.52712205235626919</v>
      </c>
      <c r="J114" s="102">
        <v>0.38672755384999996</v>
      </c>
      <c r="K114" s="102">
        <f t="shared" si="20"/>
        <v>0.46911291927876919</v>
      </c>
      <c r="L114" s="102">
        <f t="shared" si="16"/>
        <v>0.25737834304380447</v>
      </c>
      <c r="M114" s="102">
        <f t="shared" si="17"/>
        <v>0.17970262333333334</v>
      </c>
      <c r="N114" s="102">
        <f t="shared" si="21"/>
        <v>0.23042294954380446</v>
      </c>
      <c r="O114" s="102">
        <f t="shared" si="18"/>
        <v>-0.22928215291559501</v>
      </c>
      <c r="P114" s="102">
        <f t="shared" si="19"/>
        <v>-0.20288647427472001</v>
      </c>
    </row>
    <row r="115" spans="1:16">
      <c r="A115" s="49">
        <v>8</v>
      </c>
      <c r="B115" s="106"/>
      <c r="C115" s="49">
        <v>2002</v>
      </c>
      <c r="D115" s="101">
        <v>1265</v>
      </c>
      <c r="E115" s="50">
        <v>79.133101999999994</v>
      </c>
      <c r="F115" s="51">
        <v>8.6172072478594361E-2</v>
      </c>
      <c r="G115" s="52">
        <v>360</v>
      </c>
      <c r="H115" s="53">
        <v>136.14444165224307</v>
      </c>
      <c r="I115" s="102">
        <v>0.71168974691352382</v>
      </c>
      <c r="J115" s="102">
        <v>0.56825528341666665</v>
      </c>
      <c r="K115" s="102">
        <f t="shared" si="20"/>
        <v>0.62645145440102379</v>
      </c>
      <c r="L115" s="102">
        <f t="shared" si="16"/>
        <v>0.37779353272428334</v>
      </c>
      <c r="M115" s="102">
        <f t="shared" si="17"/>
        <v>0.26377700666666665</v>
      </c>
      <c r="N115" s="102">
        <f t="shared" si="21"/>
        <v>0.33822698172428334</v>
      </c>
      <c r="O115" s="102">
        <f t="shared" si="18"/>
        <v>-0.28381178206085439</v>
      </c>
      <c r="P115" s="102">
        <f t="shared" si="19"/>
        <v>-0.24499080177522939</v>
      </c>
    </row>
    <row r="116" spans="1:16">
      <c r="A116" s="54">
        <v>8</v>
      </c>
      <c r="B116" s="107"/>
      <c r="C116" s="54">
        <v>2001</v>
      </c>
      <c r="D116" s="103">
        <v>104997</v>
      </c>
      <c r="E116" s="55">
        <v>3859.4977830000003</v>
      </c>
      <c r="F116" s="56">
        <v>8.5568828196344635E-2</v>
      </c>
      <c r="G116" s="57">
        <v>360</v>
      </c>
      <c r="H116" s="58">
        <v>196.91009057200952</v>
      </c>
      <c r="I116" s="104">
        <v>40.109681126048713</v>
      </c>
      <c r="J116" s="104">
        <v>27.521058559808335</v>
      </c>
      <c r="K116" s="104">
        <f t="shared" si="20"/>
        <v>35.981522342077461</v>
      </c>
      <c r="L116" s="104">
        <f t="shared" si="16"/>
        <v>18.425832744192309</v>
      </c>
      <c r="M116" s="104">
        <f t="shared" si="17"/>
        <v>12.864992610000002</v>
      </c>
      <c r="N116" s="104">
        <f t="shared" si="21"/>
        <v>16.496083852692308</v>
      </c>
      <c r="O116" s="104">
        <f t="shared" si="18"/>
        <v>-18.431271124577943</v>
      </c>
      <c r="P116" s="104">
        <f t="shared" si="19"/>
        <v>-16.56262271597738</v>
      </c>
    </row>
    <row r="117" spans="1:16">
      <c r="C117" t="s">
        <v>19</v>
      </c>
      <c r="D117" s="42">
        <f>SUM(D7:D116)</f>
        <v>23718657</v>
      </c>
      <c r="E117" s="10">
        <f>SUM(E7:E116)</f>
        <v>3872465.9371389998</v>
      </c>
      <c r="F117" s="29">
        <f>SUMPRODUCT(F7:F116,$E7:$E116)/SUM($E7:$E116)</f>
        <v>5.4352140641147524E-2</v>
      </c>
      <c r="G117" s="2"/>
      <c r="H117" s="32">
        <f>SUMPRODUCT(H7:H116,$E7:$E116)/SUM($E7:$E116)</f>
        <v>46.175090305970194</v>
      </c>
      <c r="I117" s="10">
        <f t="shared" ref="I117:P117" si="22">SUM(I7:I116)</f>
        <v>23327.342365545446</v>
      </c>
      <c r="J117" s="10">
        <f t="shared" si="22"/>
        <v>17539.734436952665</v>
      </c>
      <c r="K117" s="10">
        <f t="shared" si="22"/>
        <v>20445.034298408304</v>
      </c>
      <c r="L117" s="10">
        <f t="shared" si="22"/>
        <v>18487.744695591438</v>
      </c>
      <c r="M117" s="10">
        <f t="shared" si="22"/>
        <v>12908.219790463336</v>
      </c>
      <c r="N117" s="10">
        <f t="shared" si="22"/>
        <v>16325.180805750935</v>
      </c>
      <c r="O117" s="10">
        <f t="shared" si="22"/>
        <v>-4069.9819240868851</v>
      </c>
      <c r="P117" s="10">
        <f t="shared" si="22"/>
        <v>-3468.8157286980309</v>
      </c>
    </row>
    <row r="118" spans="1:16">
      <c r="A118" s="17"/>
      <c r="B118" s="17"/>
      <c r="C118" s="31" t="s">
        <v>20</v>
      </c>
      <c r="D118" s="43">
        <f>SUM(D7:D17)</f>
        <v>253913</v>
      </c>
      <c r="E118" s="18">
        <f>SUM(E7:E17)</f>
        <v>59447.246239000007</v>
      </c>
      <c r="F118" s="26">
        <f>SUMPRODUCT(F7:F17,$E7:$E17)/SUM($E7:$E17)</f>
        <v>4.1329568942100922E-2</v>
      </c>
      <c r="G118" s="19"/>
      <c r="H118" s="33">
        <f>SUMPRODUCT(H7:H17,$E7:$E17)/SUM($E7:$E17)</f>
        <v>11.82794275698023</v>
      </c>
      <c r="I118" s="18">
        <f t="shared" ref="I118:P118" si="23">SUM(I7:I17)</f>
        <v>293.42238805285416</v>
      </c>
      <c r="J118" s="18">
        <f t="shared" si="23"/>
        <v>204.74408848773339</v>
      </c>
      <c r="K118" s="18">
        <f t="shared" si="23"/>
        <v>221.76195708214746</v>
      </c>
      <c r="L118" s="18">
        <f t="shared" si="23"/>
        <v>283.8102462780011</v>
      </c>
      <c r="M118" s="18">
        <f t="shared" si="23"/>
        <v>198.15748746333338</v>
      </c>
      <c r="N118" s="18">
        <f t="shared" si="23"/>
        <v>214.45512566583434</v>
      </c>
      <c r="O118" s="18">
        <f t="shared" si="23"/>
        <v>-0.96121417748531024</v>
      </c>
      <c r="P118" s="18">
        <f t="shared" si="23"/>
        <v>-0.73068314163130854</v>
      </c>
    </row>
    <row r="119" spans="1:16">
      <c r="A119" s="20"/>
      <c r="B119" s="20"/>
      <c r="C119" s="30" t="s">
        <v>23</v>
      </c>
      <c r="D119" s="44">
        <f>SUM(D18:D28)</f>
        <v>2518781</v>
      </c>
      <c r="E119" s="21">
        <f>SUM(E18:E28)</f>
        <v>560098.27133500006</v>
      </c>
      <c r="F119" s="27">
        <f>SUMPRODUCT(F8:F18,$E8:$E18)/SUM($E8:$E18)</f>
        <v>4.3878509232340213E-2</v>
      </c>
      <c r="G119" s="22"/>
      <c r="H119" s="34">
        <f>SUMPRODUCT(H8:H18,$E8:$E18)/SUM($E8:$E18)</f>
        <v>9.4081965810423007</v>
      </c>
      <c r="I119" s="21">
        <f t="shared" ref="I119:P119" si="24">SUM(I18:I28)</f>
        <v>2917.1080772767818</v>
      </c>
      <c r="J119" s="21">
        <f t="shared" si="24"/>
        <v>2103.9908389668758</v>
      </c>
      <c r="K119" s="21">
        <f t="shared" si="24"/>
        <v>2391.1103675350628</v>
      </c>
      <c r="L119" s="21">
        <f t="shared" si="24"/>
        <v>2673.9948169909208</v>
      </c>
      <c r="M119" s="21">
        <f t="shared" si="24"/>
        <v>1866.9942377833336</v>
      </c>
      <c r="N119" s="21">
        <f t="shared" si="24"/>
        <v>2207.2462575450872</v>
      </c>
      <c r="O119" s="21">
        <f t="shared" si="24"/>
        <v>-170.17928220010256</v>
      </c>
      <c r="P119" s="21">
        <f t="shared" si="24"/>
        <v>-128.70487699298292</v>
      </c>
    </row>
    <row r="120" spans="1:16">
      <c r="A120" s="11"/>
      <c r="B120" s="11"/>
      <c r="C120" s="12" t="s">
        <v>21</v>
      </c>
      <c r="D120" s="45">
        <f>SUM(D29:D116)</f>
        <v>20945963</v>
      </c>
      <c r="E120" s="13">
        <f>SUM(E29:E116)</f>
        <v>3252920.4195649996</v>
      </c>
      <c r="F120" s="28">
        <f>SUMPRODUCT(F28:F116,$E28:$E116)/SUM($E28:$E116)</f>
        <v>5.6187021733593814E-2</v>
      </c>
      <c r="G120" s="14"/>
      <c r="H120" s="35">
        <f>SUMPRODUCT(H28:H116,$E28:$E116)/SUM($E28:$E116)</f>
        <v>51.504020702908797</v>
      </c>
      <c r="I120" s="13">
        <f t="shared" ref="I120:P120" si="25">SUM(I29:I116)</f>
        <v>20116.811900215806</v>
      </c>
      <c r="J120" s="13">
        <f t="shared" si="25"/>
        <v>15230.999509498073</v>
      </c>
      <c r="K120" s="13">
        <f t="shared" si="25"/>
        <v>17832.161973791095</v>
      </c>
      <c r="L120" s="13">
        <f t="shared" si="25"/>
        <v>15529.939632322505</v>
      </c>
      <c r="M120" s="13">
        <f t="shared" si="25"/>
        <v>10843.068065216668</v>
      </c>
      <c r="N120" s="13">
        <f t="shared" si="25"/>
        <v>13903.479422540016</v>
      </c>
      <c r="O120" s="13">
        <f t="shared" si="25"/>
        <v>-3898.841427709297</v>
      </c>
      <c r="P120" s="13">
        <f t="shared" si="25"/>
        <v>-3339.3801685634166</v>
      </c>
    </row>
    <row r="121" spans="1:16">
      <c r="A121" s="15"/>
      <c r="B121" s="15"/>
      <c r="C121" s="15"/>
      <c r="D121" s="15"/>
      <c r="E121" s="10"/>
      <c r="F121" s="15"/>
      <c r="G121" s="2"/>
      <c r="H121" s="15"/>
      <c r="I121" s="1"/>
      <c r="J121" s="1"/>
      <c r="K121" s="1"/>
      <c r="L121" s="1"/>
      <c r="M121" s="1"/>
      <c r="N121" s="1"/>
      <c r="O121" s="1"/>
      <c r="P121" s="1"/>
    </row>
    <row r="122" spans="1:16">
      <c r="A122" s="15"/>
      <c r="B122" s="15"/>
      <c r="C122" s="15"/>
      <c r="D122" s="15"/>
      <c r="E122" s="10"/>
      <c r="F122" s="15"/>
      <c r="G122" s="2"/>
      <c r="H122" s="15"/>
      <c r="I122" s="1"/>
      <c r="J122" s="1"/>
      <c r="K122" s="1"/>
      <c r="L122" s="1"/>
      <c r="M122" s="1"/>
      <c r="N122" s="23" t="s">
        <v>26</v>
      </c>
      <c r="O122" s="23" t="s">
        <v>28</v>
      </c>
      <c r="P122" s="23" t="s">
        <v>29</v>
      </c>
    </row>
    <row r="123" spans="1:16">
      <c r="A123" s="15"/>
      <c r="B123" s="15"/>
      <c r="C123" s="15"/>
      <c r="D123" s="15"/>
      <c r="E123" s="10"/>
      <c r="F123" s="15"/>
      <c r="G123" s="2"/>
      <c r="H123" s="15"/>
      <c r="I123" s="1"/>
      <c r="J123" s="1"/>
      <c r="K123" s="1"/>
      <c r="L123" s="1"/>
      <c r="M123" s="1"/>
      <c r="O123" s="18">
        <f>O118*-12</f>
        <v>11.534570129823724</v>
      </c>
      <c r="P123" s="18">
        <f>P118*-12</f>
        <v>8.7681976995757029</v>
      </c>
    </row>
    <row r="124" spans="1:16">
      <c r="A124" s="15"/>
      <c r="B124" s="15"/>
      <c r="C124" s="15"/>
      <c r="D124" s="15"/>
      <c r="E124" s="15"/>
      <c r="F124" s="5"/>
      <c r="G124" s="2"/>
      <c r="H124" s="15"/>
      <c r="I124" s="1"/>
      <c r="J124" s="1"/>
      <c r="K124" s="1"/>
      <c r="L124" s="1"/>
      <c r="M124" s="1"/>
      <c r="N124" s="1"/>
      <c r="O124" s="21">
        <f t="shared" ref="O124:P125" si="26">O119*-12</f>
        <v>2042.1513864012309</v>
      </c>
      <c r="P124" s="21">
        <f t="shared" si="26"/>
        <v>1544.458523915795</v>
      </c>
    </row>
    <row r="125" spans="1:16">
      <c r="A125" s="15"/>
      <c r="B125" s="15"/>
      <c r="C125" s="15"/>
      <c r="D125" s="15"/>
      <c r="E125" s="15"/>
      <c r="F125" s="5"/>
      <c r="G125" s="2"/>
      <c r="H125" s="15"/>
      <c r="I125" s="1"/>
      <c r="J125" s="1"/>
      <c r="K125" s="1"/>
      <c r="L125" s="1"/>
      <c r="M125" s="1"/>
      <c r="N125" s="1"/>
      <c r="O125" s="13">
        <f t="shared" si="26"/>
        <v>46786.097132511568</v>
      </c>
      <c r="P125" s="13">
        <f t="shared" si="26"/>
        <v>40072.562022760998</v>
      </c>
    </row>
    <row r="126" spans="1:16">
      <c r="A126" s="15"/>
      <c r="B126" s="15"/>
      <c r="C126" s="15"/>
      <c r="D126" s="15"/>
      <c r="E126" s="10"/>
      <c r="F126" s="15"/>
      <c r="G126" s="2"/>
      <c r="H126" s="15"/>
      <c r="I126" s="1"/>
      <c r="J126" s="1"/>
      <c r="K126" s="1"/>
      <c r="L126" s="1"/>
      <c r="M126" s="1"/>
      <c r="N126" s="1"/>
      <c r="O126" s="1"/>
      <c r="P126" s="1"/>
    </row>
    <row r="127" spans="1:16">
      <c r="A127" s="15"/>
      <c r="B127" s="15"/>
      <c r="C127" s="15"/>
      <c r="D127" s="15"/>
      <c r="E127" s="10"/>
      <c r="F127" s="15"/>
      <c r="G127" s="2"/>
      <c r="H127" s="15"/>
      <c r="I127" s="1"/>
      <c r="J127" s="1"/>
      <c r="K127" s="1"/>
      <c r="L127" s="1"/>
      <c r="M127" s="1"/>
      <c r="N127" s="1" t="s">
        <v>22</v>
      </c>
      <c r="O127" s="1"/>
      <c r="P127" s="1"/>
    </row>
    <row r="128" spans="1:16">
      <c r="A128" s="15"/>
      <c r="B128" s="15"/>
      <c r="C128" s="15"/>
      <c r="D128" s="15"/>
      <c r="E128" s="10"/>
      <c r="F128" s="15"/>
      <c r="G128" s="2"/>
      <c r="H128" s="15"/>
      <c r="I128" s="1"/>
      <c r="J128" s="1"/>
      <c r="K128" s="1"/>
      <c r="L128" s="1"/>
      <c r="M128" s="1"/>
      <c r="N128" s="1"/>
      <c r="O128" s="1"/>
      <c r="P128" s="1"/>
    </row>
    <row r="129" spans="1:16">
      <c r="A129" s="15"/>
      <c r="B129" s="15"/>
      <c r="C129" s="15"/>
      <c r="D129" s="15"/>
      <c r="E129" s="10"/>
      <c r="F129" s="15"/>
      <c r="G129" s="2"/>
      <c r="H129" s="15"/>
      <c r="I129" s="1"/>
      <c r="J129" s="1"/>
      <c r="K129" s="1"/>
      <c r="L129" s="1"/>
      <c r="M129" s="1"/>
      <c r="N129" s="1"/>
      <c r="O129" s="1"/>
      <c r="P129" s="1"/>
    </row>
    <row r="130" spans="1:16">
      <c r="A130" s="15"/>
      <c r="B130" s="15"/>
      <c r="C130" s="15"/>
      <c r="D130" s="15"/>
      <c r="E130" s="10"/>
      <c r="F130" s="15"/>
      <c r="G130" s="2"/>
      <c r="H130" s="15"/>
      <c r="I130" s="1"/>
      <c r="J130" s="1"/>
      <c r="K130" s="1"/>
      <c r="L130" s="1"/>
      <c r="M130" s="1"/>
      <c r="N130" s="1"/>
      <c r="O130" s="1"/>
      <c r="P130" s="1"/>
    </row>
    <row r="131" spans="1:16">
      <c r="A131" s="15"/>
      <c r="B131" s="15"/>
      <c r="C131" s="15"/>
      <c r="D131" s="15"/>
      <c r="E131" s="10"/>
      <c r="F131" s="15"/>
      <c r="G131" s="2"/>
      <c r="H131" s="15"/>
      <c r="I131" s="1"/>
      <c r="J131" s="1"/>
      <c r="K131" s="1"/>
      <c r="L131" s="1"/>
      <c r="M131" s="1"/>
      <c r="N131" s="1"/>
      <c r="O131" s="1"/>
      <c r="P131" s="1"/>
    </row>
    <row r="132" spans="1:16">
      <c r="A132" s="15"/>
      <c r="B132" s="15"/>
      <c r="C132" s="15"/>
      <c r="D132" s="15"/>
      <c r="E132" s="10"/>
      <c r="F132" s="15"/>
      <c r="G132" s="2"/>
      <c r="H132" s="15"/>
      <c r="I132" s="1"/>
      <c r="J132" s="1"/>
      <c r="K132" s="1"/>
      <c r="L132" s="1"/>
      <c r="M132" s="1"/>
      <c r="N132" s="1"/>
      <c r="O132" s="1"/>
      <c r="P132" s="1"/>
    </row>
    <row r="133" spans="1:16">
      <c r="A133" s="15"/>
      <c r="B133" s="15"/>
      <c r="C133" s="15"/>
      <c r="D133" s="15"/>
      <c r="E133" s="10"/>
      <c r="F133" s="15"/>
      <c r="G133" s="2"/>
      <c r="H133" s="15"/>
      <c r="I133" s="1"/>
      <c r="J133" s="1"/>
      <c r="K133" s="1"/>
      <c r="L133" s="1"/>
      <c r="M133" s="1"/>
      <c r="N133" s="1"/>
      <c r="O133" s="1"/>
      <c r="P133" s="1"/>
    </row>
    <row r="134" spans="1:16">
      <c r="A134" s="15"/>
      <c r="B134" s="15"/>
      <c r="C134" s="15"/>
      <c r="D134" s="15"/>
      <c r="E134" s="10"/>
      <c r="F134" s="15"/>
      <c r="G134" s="2"/>
      <c r="H134" s="15"/>
      <c r="I134" s="1"/>
      <c r="J134" s="1"/>
      <c r="K134" s="1"/>
      <c r="L134" s="1"/>
      <c r="M134" s="1"/>
      <c r="N134" s="1"/>
      <c r="O134" s="1"/>
      <c r="P134" s="1"/>
    </row>
    <row r="135" spans="1:16">
      <c r="A135" s="15"/>
      <c r="B135" s="15"/>
      <c r="C135" s="15"/>
      <c r="D135" s="15"/>
      <c r="E135" s="10"/>
      <c r="F135" s="15"/>
      <c r="G135" s="2"/>
      <c r="H135" s="15"/>
      <c r="I135" s="1"/>
      <c r="J135" s="1"/>
      <c r="K135" s="1"/>
      <c r="L135" s="1"/>
      <c r="M135" s="1"/>
      <c r="N135" s="1"/>
      <c r="O135" s="1"/>
      <c r="P135" s="1"/>
    </row>
    <row r="136" spans="1:16">
      <c r="A136" s="15"/>
      <c r="B136" s="15"/>
      <c r="C136" s="15"/>
      <c r="D136" s="15"/>
      <c r="E136" s="10"/>
      <c r="F136" s="15"/>
      <c r="G136" s="2"/>
      <c r="H136" s="15"/>
      <c r="I136" s="1"/>
      <c r="J136" s="1"/>
      <c r="K136" s="1"/>
      <c r="L136" s="1"/>
      <c r="M136" s="1"/>
      <c r="N136" s="1"/>
      <c r="O136" s="1"/>
      <c r="P136" s="1"/>
    </row>
    <row r="137" spans="1:16">
      <c r="A137" s="15"/>
      <c r="B137" s="15"/>
      <c r="C137" s="15"/>
      <c r="D137" s="15"/>
      <c r="E137" s="10"/>
      <c r="F137" s="15"/>
      <c r="G137" s="2"/>
      <c r="H137" s="15"/>
      <c r="I137" s="1"/>
      <c r="J137" s="1"/>
      <c r="K137" s="1"/>
      <c r="L137" s="1"/>
      <c r="M137" s="1"/>
      <c r="N137" s="1"/>
      <c r="O137" s="1"/>
      <c r="P137" s="1"/>
    </row>
    <row r="138" spans="1:16">
      <c r="A138" s="15"/>
      <c r="B138" s="15"/>
      <c r="C138" s="15"/>
      <c r="D138" s="15"/>
      <c r="E138" s="10"/>
      <c r="F138" s="15"/>
      <c r="G138" s="2"/>
      <c r="H138" s="15"/>
      <c r="I138" s="1"/>
      <c r="J138" s="1"/>
      <c r="K138" s="1"/>
      <c r="L138" s="1"/>
      <c r="M138" s="1"/>
      <c r="N138" s="1"/>
      <c r="O138" s="1"/>
      <c r="P138" s="1"/>
    </row>
    <row r="139" spans="1:16">
      <c r="A139" s="15"/>
      <c r="B139" s="15"/>
      <c r="C139" s="15"/>
      <c r="D139" s="15"/>
      <c r="E139" s="10"/>
      <c r="F139" s="15"/>
      <c r="G139" s="2"/>
      <c r="H139" s="15"/>
      <c r="I139" s="1"/>
      <c r="J139" s="1"/>
      <c r="K139" s="1"/>
      <c r="L139" s="1"/>
      <c r="M139" s="1"/>
      <c r="N139" s="1"/>
      <c r="O139" s="1"/>
      <c r="P139" s="1"/>
    </row>
    <row r="140" spans="1:16">
      <c r="A140" s="15"/>
      <c r="B140" s="15"/>
      <c r="C140" s="15"/>
      <c r="E140" s="10"/>
      <c r="F140" s="15"/>
      <c r="G140" s="2"/>
      <c r="H140" s="15"/>
      <c r="I140" s="1"/>
      <c r="J140" s="1"/>
      <c r="K140" s="1"/>
      <c r="L140" s="1"/>
      <c r="M140" s="1"/>
      <c r="N140" s="1"/>
      <c r="O140" s="1"/>
      <c r="P140" s="1"/>
    </row>
    <row r="141" spans="1:16">
      <c r="E141" s="10"/>
      <c r="G141" s="2"/>
      <c r="I141" s="1"/>
      <c r="J141" s="1"/>
      <c r="K141" s="1"/>
      <c r="L141" s="1"/>
      <c r="M141" s="1"/>
      <c r="N141" s="1"/>
      <c r="O141" s="1"/>
      <c r="P141" s="1"/>
    </row>
    <row r="142" spans="1:16">
      <c r="E142" s="10"/>
      <c r="G142" s="2"/>
      <c r="I142" s="1"/>
      <c r="J142" s="1"/>
      <c r="K142" s="1"/>
      <c r="L142" s="1"/>
      <c r="M142" s="1"/>
      <c r="N142" s="1"/>
      <c r="O142" s="1"/>
      <c r="P142" s="1"/>
    </row>
    <row r="143" spans="1:16">
      <c r="E143" s="10"/>
      <c r="G143" s="2"/>
      <c r="I143" s="1"/>
      <c r="J143" s="1"/>
      <c r="K143" s="1"/>
      <c r="L143" s="1"/>
      <c r="M143" s="1"/>
      <c r="N143" s="1"/>
      <c r="O143" s="1"/>
      <c r="P143" s="1"/>
    </row>
    <row r="144" spans="1:16">
      <c r="E144" s="10"/>
      <c r="G144" s="2"/>
      <c r="I144" s="1"/>
      <c r="J144" s="1"/>
      <c r="K144" s="1"/>
      <c r="L144" s="1"/>
      <c r="M144" s="1"/>
      <c r="N144" s="1"/>
      <c r="O144" s="1"/>
      <c r="P144" s="1"/>
    </row>
    <row r="145" spans="5:16">
      <c r="E145" s="10"/>
      <c r="G145" s="2"/>
      <c r="I145" s="1"/>
      <c r="J145" s="1"/>
      <c r="K145" s="1"/>
      <c r="L145" s="1"/>
      <c r="M145" s="1"/>
      <c r="N145" s="1"/>
      <c r="O145" s="1"/>
      <c r="P145" s="1"/>
    </row>
  </sheetData>
  <mergeCells count="10">
    <mergeCell ref="B73:B83"/>
    <mergeCell ref="B84:B94"/>
    <mergeCell ref="B95:B105"/>
    <mergeCell ref="B106:B116"/>
    <mergeCell ref="B7:B17"/>
    <mergeCell ref="B18:B28"/>
    <mergeCell ref="B29:B39"/>
    <mergeCell ref="B40:B50"/>
    <mergeCell ref="B51:B61"/>
    <mergeCell ref="B62:B72"/>
  </mergeCells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7"/>
  <sheetViews>
    <sheetView topLeftCell="B1" workbookViewId="0">
      <selection activeCell="J4" sqref="J4"/>
    </sheetView>
  </sheetViews>
  <sheetFormatPr baseColWidth="10" defaultColWidth="10.7109375" defaultRowHeight="13" x14ac:dyDescent="0"/>
  <cols>
    <col min="1" max="1" width="0" hidden="1" customWidth="1"/>
    <col min="13" max="13" width="9.5703125" customWidth="1"/>
    <col min="14" max="14" width="19" customWidth="1"/>
    <col min="16" max="16" width="13.140625" customWidth="1"/>
    <col min="17" max="16384" width="10.7109375" style="24"/>
  </cols>
  <sheetData>
    <row r="1" spans="1:16">
      <c r="E1" s="1"/>
      <c r="F1" s="1"/>
      <c r="G1" s="2"/>
      <c r="H1" s="1"/>
      <c r="I1" s="1"/>
      <c r="J1" s="1"/>
      <c r="K1" s="1"/>
      <c r="L1" s="1"/>
      <c r="M1" s="1"/>
      <c r="N1" s="1"/>
      <c r="O1" s="1"/>
      <c r="P1" s="1"/>
    </row>
    <row r="2" spans="1:16">
      <c r="E2" s="1"/>
      <c r="F2" s="1"/>
      <c r="G2" s="2"/>
      <c r="H2" s="1"/>
      <c r="I2" s="1"/>
      <c r="J2" s="1"/>
      <c r="K2" s="1"/>
      <c r="L2" s="1"/>
      <c r="M2" s="1"/>
      <c r="N2" s="23" t="s">
        <v>6</v>
      </c>
      <c r="O2" s="23" t="s">
        <v>25</v>
      </c>
      <c r="P2" s="1"/>
    </row>
    <row r="3" spans="1:16">
      <c r="B3" t="s">
        <v>0</v>
      </c>
      <c r="E3" s="1" t="s">
        <v>1</v>
      </c>
      <c r="F3" s="16" t="s">
        <v>0</v>
      </c>
      <c r="G3" t="s">
        <v>2</v>
      </c>
      <c r="H3" t="s">
        <v>3</v>
      </c>
      <c r="I3" s="1" t="s">
        <v>4</v>
      </c>
      <c r="J3" s="1" t="s">
        <v>5</v>
      </c>
      <c r="K3" s="1"/>
      <c r="L3" s="1"/>
      <c r="M3" s="1"/>
      <c r="N3" s="36">
        <f>Totals!G2</f>
        <v>0.1</v>
      </c>
      <c r="O3" s="36">
        <v>0.35</v>
      </c>
      <c r="P3" s="1"/>
    </row>
    <row r="4" spans="1:16">
      <c r="B4">
        <v>4</v>
      </c>
      <c r="E4" s="1">
        <v>1</v>
      </c>
      <c r="F4" s="132">
        <v>3.5000000000000003E-2</v>
      </c>
      <c r="G4">
        <v>180</v>
      </c>
      <c r="H4">
        <v>0</v>
      </c>
      <c r="I4" s="4">
        <f>-PMT(F4/12,G4,E4)</f>
        <v>7.1488254134317508E-3</v>
      </c>
      <c r="J4" s="4">
        <f>F4/12*E4</f>
        <v>2.9166666666666668E-3</v>
      </c>
      <c r="K4" s="1"/>
      <c r="L4" s="1"/>
      <c r="M4" s="1"/>
      <c r="N4" s="37">
        <f>Totals!G3</f>
        <v>0.7</v>
      </c>
      <c r="O4" s="37">
        <v>0.25</v>
      </c>
      <c r="P4" s="1"/>
    </row>
    <row r="5" spans="1:16">
      <c r="E5" s="1"/>
      <c r="F5" s="3"/>
      <c r="I5" s="1"/>
      <c r="J5" s="1"/>
      <c r="K5" s="1"/>
      <c r="L5" s="1"/>
      <c r="M5" s="1"/>
      <c r="N5" s="38">
        <f>Totals!G4</f>
        <v>0.85</v>
      </c>
      <c r="O5" s="38">
        <v>0.15</v>
      </c>
      <c r="P5" s="1"/>
    </row>
    <row r="6" spans="1:16" s="25" customFormat="1" ht="59" customHeight="1">
      <c r="A6" s="6" t="s">
        <v>0</v>
      </c>
      <c r="B6" s="6" t="s">
        <v>0</v>
      </c>
      <c r="C6" s="6" t="s">
        <v>7</v>
      </c>
      <c r="D6" s="46" t="s">
        <v>33</v>
      </c>
      <c r="E6" s="7" t="s">
        <v>1</v>
      </c>
      <c r="F6" s="6" t="s">
        <v>8</v>
      </c>
      <c r="G6" s="8" t="s">
        <v>9</v>
      </c>
      <c r="H6" s="6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9" t="s">
        <v>15</v>
      </c>
      <c r="N6" s="9" t="s">
        <v>16</v>
      </c>
      <c r="O6" s="9" t="s">
        <v>17</v>
      </c>
      <c r="P6" s="9" t="s">
        <v>18</v>
      </c>
    </row>
    <row r="7" spans="1:16">
      <c r="A7" s="75">
        <v>3</v>
      </c>
      <c r="B7" s="110">
        <v>3</v>
      </c>
      <c r="C7" s="76">
        <v>2011</v>
      </c>
      <c r="D7" s="84">
        <v>37416</v>
      </c>
      <c r="E7" s="78">
        <v>7363.114716</v>
      </c>
      <c r="F7" s="79">
        <v>3.5213766606865392E-2</v>
      </c>
      <c r="G7" s="80">
        <v>180</v>
      </c>
      <c r="H7" s="81">
        <v>7.9439713133759255</v>
      </c>
      <c r="I7" s="82">
        <v>54.56503278429328</v>
      </c>
      <c r="J7" s="82">
        <v>21.60691692573333</v>
      </c>
      <c r="K7" s="82">
        <f>I7-J7*$O$3</f>
        <v>47.002611860286613</v>
      </c>
      <c r="L7" s="82">
        <f>$I$4*E7</f>
        <v>52.637621603754106</v>
      </c>
      <c r="M7" s="82">
        <f>$J$4*E7</f>
        <v>21.475751255000002</v>
      </c>
      <c r="N7" s="82">
        <f>L7-M7*$O$3</f>
        <v>45.121108664504106</v>
      </c>
      <c r="O7" s="82">
        <f>(L7-I7)*$N$3</f>
        <v>-0.19274111805391742</v>
      </c>
      <c r="P7" s="83">
        <f>(N7-K7)*$N$3</f>
        <v>-0.18815031957825071</v>
      </c>
    </row>
    <row r="8" spans="1:16">
      <c r="A8" s="75">
        <v>3</v>
      </c>
      <c r="B8" s="108"/>
      <c r="C8" s="76">
        <v>2010</v>
      </c>
      <c r="D8" s="84">
        <v>41144</v>
      </c>
      <c r="E8" s="78">
        <v>7404.7327130000003</v>
      </c>
      <c r="F8" s="79">
        <v>3.5890948578997009E-2</v>
      </c>
      <c r="G8" s="80">
        <v>180</v>
      </c>
      <c r="H8" s="81">
        <v>10.985098881178232</v>
      </c>
      <c r="I8" s="82">
        <v>55.877692288009747</v>
      </c>
      <c r="J8" s="82">
        <v>22.146906753625004</v>
      </c>
      <c r="K8" s="82">
        <f t="shared" ref="K8:K17" si="0">I8-J8*$O$3</f>
        <v>48.126274924240995</v>
      </c>
      <c r="L8" s="82">
        <f t="shared" ref="L8:L17" si="1">$I$4*E8</f>
        <v>52.935141398363839</v>
      </c>
      <c r="M8" s="82">
        <f t="shared" ref="M8:M17" si="2">$J$4*E8</f>
        <v>21.597137079583334</v>
      </c>
      <c r="N8" s="82">
        <f t="shared" ref="N8:N17" si="3">L8-M8*$O$3</f>
        <v>45.376143420509671</v>
      </c>
      <c r="O8" s="82">
        <f t="shared" ref="O8:O17" si="4">(L8-I8)*$N$3</f>
        <v>-0.29425508896459079</v>
      </c>
      <c r="P8" s="83">
        <f t="shared" ref="P8:P17" si="5">(N8-K8)*$N$3</f>
        <v>-0.27501315037313251</v>
      </c>
    </row>
    <row r="9" spans="1:16">
      <c r="A9" s="75">
        <v>3</v>
      </c>
      <c r="B9" s="108"/>
      <c r="C9" s="76">
        <v>2009</v>
      </c>
      <c r="D9" s="84">
        <v>9</v>
      </c>
      <c r="E9" s="78">
        <v>1.0628580000000001</v>
      </c>
      <c r="F9" s="79">
        <v>3.6299999999999999E-2</v>
      </c>
      <c r="G9" s="80">
        <v>180</v>
      </c>
      <c r="H9" s="81">
        <v>21</v>
      </c>
      <c r="I9" s="82">
        <v>8.430500279671951E-3</v>
      </c>
      <c r="J9" s="82">
        <v>3.2151454500000004E-3</v>
      </c>
      <c r="K9" s="82">
        <f t="shared" si="0"/>
        <v>7.3051993721719513E-3</v>
      </c>
      <c r="L9" s="82">
        <f t="shared" si="1"/>
        <v>7.5981862812692447E-3</v>
      </c>
      <c r="M9" s="82">
        <f t="shared" si="2"/>
        <v>3.1000025000000003E-3</v>
      </c>
      <c r="N9" s="82">
        <f t="shared" si="3"/>
        <v>6.5131854062692451E-3</v>
      </c>
      <c r="O9" s="82">
        <f t="shared" si="4"/>
        <v>-8.3231399840270637E-5</v>
      </c>
      <c r="P9" s="83">
        <f t="shared" si="5"/>
        <v>-7.9201396590270623E-5</v>
      </c>
    </row>
    <row r="10" spans="1:16">
      <c r="A10" s="75">
        <v>3</v>
      </c>
      <c r="B10" s="108"/>
      <c r="C10" s="76">
        <v>2008</v>
      </c>
      <c r="D10" s="84">
        <v>0</v>
      </c>
      <c r="E10" s="78">
        <v>0</v>
      </c>
      <c r="F10" s="79">
        <v>0</v>
      </c>
      <c r="G10" s="80">
        <v>180</v>
      </c>
      <c r="H10" s="81">
        <v>0</v>
      </c>
      <c r="I10" s="82">
        <v>0</v>
      </c>
      <c r="J10" s="82">
        <v>0</v>
      </c>
      <c r="K10" s="82">
        <f t="shared" si="0"/>
        <v>0</v>
      </c>
      <c r="L10" s="82">
        <f t="shared" si="1"/>
        <v>0</v>
      </c>
      <c r="M10" s="82">
        <f t="shared" si="2"/>
        <v>0</v>
      </c>
      <c r="N10" s="82">
        <f t="shared" si="3"/>
        <v>0</v>
      </c>
      <c r="O10" s="82">
        <f t="shared" si="4"/>
        <v>0</v>
      </c>
      <c r="P10" s="83">
        <f t="shared" si="5"/>
        <v>0</v>
      </c>
    </row>
    <row r="11" spans="1:16">
      <c r="A11" s="75">
        <v>3</v>
      </c>
      <c r="B11" s="108"/>
      <c r="C11" s="76">
        <v>2007</v>
      </c>
      <c r="D11" s="84">
        <v>0</v>
      </c>
      <c r="E11" s="78">
        <v>0</v>
      </c>
      <c r="F11" s="79">
        <v>0</v>
      </c>
      <c r="G11" s="80">
        <v>180</v>
      </c>
      <c r="H11" s="81">
        <v>0</v>
      </c>
      <c r="I11" s="82">
        <v>0</v>
      </c>
      <c r="J11" s="82">
        <v>0</v>
      </c>
      <c r="K11" s="82">
        <f t="shared" si="0"/>
        <v>0</v>
      </c>
      <c r="L11" s="82">
        <f t="shared" si="1"/>
        <v>0</v>
      </c>
      <c r="M11" s="82">
        <f t="shared" si="2"/>
        <v>0</v>
      </c>
      <c r="N11" s="82">
        <f t="shared" si="3"/>
        <v>0</v>
      </c>
      <c r="O11" s="82">
        <f t="shared" si="4"/>
        <v>0</v>
      </c>
      <c r="P11" s="83">
        <f t="shared" si="5"/>
        <v>0</v>
      </c>
    </row>
    <row r="12" spans="1:16">
      <c r="A12" s="75">
        <v>3</v>
      </c>
      <c r="B12" s="108"/>
      <c r="C12" s="76">
        <v>2006</v>
      </c>
      <c r="D12" s="84">
        <v>0</v>
      </c>
      <c r="E12" s="78">
        <v>0</v>
      </c>
      <c r="F12" s="79">
        <v>0</v>
      </c>
      <c r="G12" s="80">
        <v>180</v>
      </c>
      <c r="H12" s="81">
        <v>0</v>
      </c>
      <c r="I12" s="82">
        <v>0</v>
      </c>
      <c r="J12" s="82">
        <v>0</v>
      </c>
      <c r="K12" s="82">
        <f t="shared" si="0"/>
        <v>0</v>
      </c>
      <c r="L12" s="82">
        <f t="shared" si="1"/>
        <v>0</v>
      </c>
      <c r="M12" s="82">
        <f t="shared" si="2"/>
        <v>0</v>
      </c>
      <c r="N12" s="82">
        <f t="shared" si="3"/>
        <v>0</v>
      </c>
      <c r="O12" s="82">
        <f t="shared" si="4"/>
        <v>0</v>
      </c>
      <c r="P12" s="83">
        <f t="shared" si="5"/>
        <v>0</v>
      </c>
    </row>
    <row r="13" spans="1:16">
      <c r="A13" s="75">
        <v>3</v>
      </c>
      <c r="B13" s="108"/>
      <c r="C13" s="76">
        <v>2005</v>
      </c>
      <c r="D13" s="84">
        <v>0</v>
      </c>
      <c r="E13" s="78">
        <v>0</v>
      </c>
      <c r="F13" s="79">
        <v>0</v>
      </c>
      <c r="G13" s="80">
        <v>180</v>
      </c>
      <c r="H13" s="81">
        <v>0</v>
      </c>
      <c r="I13" s="82">
        <v>0</v>
      </c>
      <c r="J13" s="82">
        <v>0</v>
      </c>
      <c r="K13" s="82">
        <f t="shared" si="0"/>
        <v>0</v>
      </c>
      <c r="L13" s="82">
        <f t="shared" si="1"/>
        <v>0</v>
      </c>
      <c r="M13" s="82">
        <f t="shared" si="2"/>
        <v>0</v>
      </c>
      <c r="N13" s="82">
        <f t="shared" si="3"/>
        <v>0</v>
      </c>
      <c r="O13" s="82">
        <f t="shared" si="4"/>
        <v>0</v>
      </c>
      <c r="P13" s="83">
        <f t="shared" si="5"/>
        <v>0</v>
      </c>
    </row>
    <row r="14" spans="1:16">
      <c r="A14" s="75">
        <v>3</v>
      </c>
      <c r="B14" s="108"/>
      <c r="C14" s="76">
        <v>2004</v>
      </c>
      <c r="D14" s="84">
        <v>0</v>
      </c>
      <c r="E14" s="78">
        <v>0</v>
      </c>
      <c r="F14" s="79">
        <v>0</v>
      </c>
      <c r="G14" s="80">
        <v>180</v>
      </c>
      <c r="H14" s="81">
        <v>0</v>
      </c>
      <c r="I14" s="82">
        <v>0</v>
      </c>
      <c r="J14" s="82">
        <v>0</v>
      </c>
      <c r="K14" s="82">
        <f t="shared" si="0"/>
        <v>0</v>
      </c>
      <c r="L14" s="82">
        <f t="shared" si="1"/>
        <v>0</v>
      </c>
      <c r="M14" s="82">
        <f t="shared" si="2"/>
        <v>0</v>
      </c>
      <c r="N14" s="82">
        <f t="shared" si="3"/>
        <v>0</v>
      </c>
      <c r="O14" s="82">
        <f t="shared" si="4"/>
        <v>0</v>
      </c>
      <c r="P14" s="83">
        <f t="shared" si="5"/>
        <v>0</v>
      </c>
    </row>
    <row r="15" spans="1:16">
      <c r="A15" s="75">
        <v>3</v>
      </c>
      <c r="B15" s="108"/>
      <c r="C15" s="76">
        <v>2003</v>
      </c>
      <c r="D15" s="84">
        <v>0</v>
      </c>
      <c r="E15" s="78">
        <v>0</v>
      </c>
      <c r="F15" s="79">
        <v>0</v>
      </c>
      <c r="G15" s="80">
        <v>180</v>
      </c>
      <c r="H15" s="81">
        <v>0</v>
      </c>
      <c r="I15" s="82">
        <v>0</v>
      </c>
      <c r="J15" s="82">
        <v>0</v>
      </c>
      <c r="K15" s="82">
        <f t="shared" si="0"/>
        <v>0</v>
      </c>
      <c r="L15" s="82">
        <f t="shared" si="1"/>
        <v>0</v>
      </c>
      <c r="M15" s="82">
        <f t="shared" si="2"/>
        <v>0</v>
      </c>
      <c r="N15" s="82">
        <f t="shared" si="3"/>
        <v>0</v>
      </c>
      <c r="O15" s="82">
        <f t="shared" si="4"/>
        <v>0</v>
      </c>
      <c r="P15" s="83">
        <f t="shared" si="5"/>
        <v>0</v>
      </c>
    </row>
    <row r="16" spans="1:16">
      <c r="A16" s="75">
        <v>3</v>
      </c>
      <c r="B16" s="108"/>
      <c r="C16" s="76">
        <v>2002</v>
      </c>
      <c r="D16" s="84">
        <v>0</v>
      </c>
      <c r="E16" s="78">
        <v>0</v>
      </c>
      <c r="F16" s="79">
        <v>0</v>
      </c>
      <c r="G16" s="80">
        <v>180</v>
      </c>
      <c r="H16" s="81">
        <v>0</v>
      </c>
      <c r="I16" s="82">
        <v>0</v>
      </c>
      <c r="J16" s="82">
        <v>0</v>
      </c>
      <c r="K16" s="82">
        <f t="shared" si="0"/>
        <v>0</v>
      </c>
      <c r="L16" s="82">
        <f t="shared" si="1"/>
        <v>0</v>
      </c>
      <c r="M16" s="82">
        <f t="shared" si="2"/>
        <v>0</v>
      </c>
      <c r="N16" s="82">
        <f t="shared" si="3"/>
        <v>0</v>
      </c>
      <c r="O16" s="82">
        <f t="shared" si="4"/>
        <v>0</v>
      </c>
      <c r="P16" s="83">
        <f t="shared" si="5"/>
        <v>0</v>
      </c>
    </row>
    <row r="17" spans="1:16">
      <c r="A17" s="75">
        <v>3</v>
      </c>
      <c r="B17" s="108"/>
      <c r="C17" s="76">
        <v>2001</v>
      </c>
      <c r="D17" s="84">
        <v>0</v>
      </c>
      <c r="E17" s="78">
        <v>0</v>
      </c>
      <c r="F17" s="79">
        <v>0</v>
      </c>
      <c r="G17" s="80">
        <v>180</v>
      </c>
      <c r="H17" s="81">
        <v>0</v>
      </c>
      <c r="I17" s="82">
        <v>0</v>
      </c>
      <c r="J17" s="82">
        <v>0</v>
      </c>
      <c r="K17" s="82">
        <f t="shared" si="0"/>
        <v>0</v>
      </c>
      <c r="L17" s="82">
        <f t="shared" si="1"/>
        <v>0</v>
      </c>
      <c r="M17" s="82">
        <f t="shared" si="2"/>
        <v>0</v>
      </c>
      <c r="N17" s="82">
        <f t="shared" si="3"/>
        <v>0</v>
      </c>
      <c r="O17" s="82">
        <f t="shared" si="4"/>
        <v>0</v>
      </c>
      <c r="P17" s="83">
        <f t="shared" si="5"/>
        <v>0</v>
      </c>
    </row>
    <row r="18" spans="1:16">
      <c r="A18" s="85">
        <v>3.5</v>
      </c>
      <c r="B18" s="111">
        <v>3.5</v>
      </c>
      <c r="C18" s="85">
        <v>2011</v>
      </c>
      <c r="D18" s="99">
        <v>259495</v>
      </c>
      <c r="E18" s="87">
        <v>48091.708632000002</v>
      </c>
      <c r="F18" s="88">
        <v>3.9075832912565167E-2</v>
      </c>
      <c r="G18" s="89">
        <v>180</v>
      </c>
      <c r="H18" s="90">
        <v>6.9022000714511762</v>
      </c>
      <c r="I18" s="91">
        <v>363.88823676982952</v>
      </c>
      <c r="J18" s="91">
        <v>156.60196424865001</v>
      </c>
      <c r="K18" s="91">
        <f>I18-J18*$O$4</f>
        <v>324.73774570766705</v>
      </c>
      <c r="L18" s="91">
        <f>$I$4*E18</f>
        <v>343.7992288437967</v>
      </c>
      <c r="M18" s="91">
        <f>$J$4*E18</f>
        <v>140.26748351000001</v>
      </c>
      <c r="N18" s="91">
        <f>L18-M18*$O$4</f>
        <v>308.73235796629672</v>
      </c>
      <c r="O18" s="91">
        <f>(L18-I18)*$N$4</f>
        <v>-14.062305548222973</v>
      </c>
      <c r="P18" s="91">
        <f>(N18-K18)*$N$4</f>
        <v>-11.203771418959228</v>
      </c>
    </row>
    <row r="19" spans="1:16">
      <c r="A19" s="92">
        <v>3.5</v>
      </c>
      <c r="B19" s="108"/>
      <c r="C19" s="92">
        <v>2010</v>
      </c>
      <c r="D19" s="100">
        <v>399331</v>
      </c>
      <c r="E19" s="94">
        <v>71736.756924999994</v>
      </c>
      <c r="F19" s="95">
        <v>3.9472305717426326E-2</v>
      </c>
      <c r="G19" s="96">
        <v>180</v>
      </c>
      <c r="H19" s="97">
        <v>11.960314452338849</v>
      </c>
      <c r="I19" s="98">
        <v>556.38597938319538</v>
      </c>
      <c r="J19" s="98">
        <v>235.96793337669166</v>
      </c>
      <c r="K19" s="98">
        <f t="shared" ref="K19:K26" si="6">I19-J19*$O$4</f>
        <v>497.39399603902245</v>
      </c>
      <c r="L19" s="98">
        <f t="shared" ref="L19:L26" si="7">$I$4*E19</f>
        <v>512.83355098261609</v>
      </c>
      <c r="M19" s="98">
        <f t="shared" ref="M19:M26" si="8">$J$4*E19</f>
        <v>209.23220769791666</v>
      </c>
      <c r="N19" s="98">
        <f t="shared" ref="N19:N28" si="9">L19-M19*$O$4</f>
        <v>460.52549905813692</v>
      </c>
      <c r="O19" s="98">
        <f t="shared" ref="O19:O28" si="10">(L19-I19)*$N$4</f>
        <v>-30.486699880405499</v>
      </c>
      <c r="P19" s="98">
        <f t="shared" ref="P19:P28" si="11">(N19-K19)*$N$4</f>
        <v>-25.807947886619875</v>
      </c>
    </row>
    <row r="20" spans="1:16">
      <c r="A20" s="92">
        <v>3.5</v>
      </c>
      <c r="B20" s="108"/>
      <c r="C20" s="92">
        <v>2009</v>
      </c>
      <c r="D20" s="100">
        <v>6756</v>
      </c>
      <c r="E20" s="94">
        <v>887.19916699999999</v>
      </c>
      <c r="F20" s="95">
        <v>4.0318120784597171E-2</v>
      </c>
      <c r="G20" s="96">
        <v>180</v>
      </c>
      <c r="H20" s="97">
        <v>36.909520043541704</v>
      </c>
      <c r="I20" s="98">
        <v>7.8198699623294576</v>
      </c>
      <c r="J20" s="98">
        <v>2.9808502645916661</v>
      </c>
      <c r="K20" s="98">
        <f t="shared" si="6"/>
        <v>7.0746573961815411</v>
      </c>
      <c r="L20" s="98">
        <f t="shared" si="7"/>
        <v>6.3424319518250796</v>
      </c>
      <c r="M20" s="98">
        <f t="shared" si="8"/>
        <v>2.5876642370833336</v>
      </c>
      <c r="N20" s="98">
        <f t="shared" si="9"/>
        <v>5.695515892554246</v>
      </c>
      <c r="O20" s="98">
        <f t="shared" si="10"/>
        <v>-1.0342066073530647</v>
      </c>
      <c r="P20" s="98">
        <f t="shared" si="11"/>
        <v>-0.96539905253910652</v>
      </c>
    </row>
    <row r="21" spans="1:16">
      <c r="A21" s="92">
        <v>3.5</v>
      </c>
      <c r="B21" s="108"/>
      <c r="C21" s="92">
        <v>2008</v>
      </c>
      <c r="D21" s="100">
        <v>11</v>
      </c>
      <c r="E21" s="94">
        <v>2.4777969999999998</v>
      </c>
      <c r="F21" s="95">
        <v>4.0599999999999997E-2</v>
      </c>
      <c r="G21" s="96">
        <v>180</v>
      </c>
      <c r="H21" s="97">
        <v>49</v>
      </c>
      <c r="I21" s="98">
        <v>2.3446171591345134E-2</v>
      </c>
      <c r="J21" s="98">
        <v>8.3832131833333316E-3</v>
      </c>
      <c r="K21" s="98">
        <f t="shared" si="6"/>
        <v>2.1350368295511801E-2</v>
      </c>
      <c r="L21" s="98">
        <f t="shared" si="7"/>
        <v>1.771333816292495E-2</v>
      </c>
      <c r="M21" s="98">
        <f t="shared" si="8"/>
        <v>7.2269079166666665E-3</v>
      </c>
      <c r="N21" s="98">
        <f t="shared" si="9"/>
        <v>1.5906611183758284E-2</v>
      </c>
      <c r="O21" s="98">
        <f t="shared" si="10"/>
        <v>-4.0129833998941286E-3</v>
      </c>
      <c r="P21" s="98">
        <f t="shared" si="11"/>
        <v>-3.8106299782274615E-3</v>
      </c>
    </row>
    <row r="22" spans="1:16">
      <c r="A22" s="92">
        <v>3.5</v>
      </c>
      <c r="B22" s="108"/>
      <c r="C22" s="92">
        <v>2007</v>
      </c>
      <c r="D22" s="100">
        <v>25</v>
      </c>
      <c r="E22" s="94">
        <v>2.1742330000000001</v>
      </c>
      <c r="F22" s="95">
        <v>4.0800000000000003E-2</v>
      </c>
      <c r="G22" s="96">
        <v>180</v>
      </c>
      <c r="H22" s="97">
        <v>100</v>
      </c>
      <c r="I22" s="98">
        <v>3.1087356390685814E-2</v>
      </c>
      <c r="J22" s="98">
        <v>7.3923922000000012E-3</v>
      </c>
      <c r="K22" s="98">
        <f t="shared" si="6"/>
        <v>2.9239258340685814E-2</v>
      </c>
      <c r="L22" s="98">
        <f t="shared" si="7"/>
        <v>1.5543212125121957E-2</v>
      </c>
      <c r="M22" s="98">
        <f t="shared" si="8"/>
        <v>6.3415129166666676E-3</v>
      </c>
      <c r="N22" s="98">
        <f t="shared" si="9"/>
        <v>1.395783389595529E-2</v>
      </c>
      <c r="O22" s="98">
        <f t="shared" si="10"/>
        <v>-1.08809009858947E-2</v>
      </c>
      <c r="P22" s="98">
        <f t="shared" si="11"/>
        <v>-1.0696997111311366E-2</v>
      </c>
    </row>
    <row r="23" spans="1:16">
      <c r="A23" s="92">
        <v>3.5</v>
      </c>
      <c r="B23" s="108"/>
      <c r="C23" s="92">
        <v>2006</v>
      </c>
      <c r="D23" s="100">
        <v>38</v>
      </c>
      <c r="E23" s="94">
        <v>1.937503</v>
      </c>
      <c r="F23" s="95">
        <v>4.0500000000000001E-2</v>
      </c>
      <c r="G23" s="96">
        <v>180</v>
      </c>
      <c r="H23" s="97">
        <v>110</v>
      </c>
      <c r="I23" s="98">
        <v>3.1123234270488111E-2</v>
      </c>
      <c r="J23" s="98">
        <v>6.5390726249999996E-3</v>
      </c>
      <c r="K23" s="98">
        <f t="shared" si="6"/>
        <v>2.948846611423811E-2</v>
      </c>
      <c r="L23" s="98">
        <f t="shared" si="7"/>
        <v>1.3850870685000257E-2</v>
      </c>
      <c r="M23" s="98">
        <f t="shared" si="8"/>
        <v>5.6510504166666668E-3</v>
      </c>
      <c r="N23" s="98">
        <f t="shared" si="9"/>
        <v>1.2438108080833591E-2</v>
      </c>
      <c r="O23" s="98">
        <f t="shared" si="10"/>
        <v>-1.2090654509841495E-2</v>
      </c>
      <c r="P23" s="98">
        <f t="shared" si="11"/>
        <v>-1.1935250623383161E-2</v>
      </c>
    </row>
    <row r="24" spans="1:16">
      <c r="A24" s="92">
        <v>3.5</v>
      </c>
      <c r="B24" s="108"/>
      <c r="C24" s="92">
        <v>2005</v>
      </c>
      <c r="D24" s="100">
        <v>172</v>
      </c>
      <c r="E24" s="94">
        <v>10.602651</v>
      </c>
      <c r="F24" s="95">
        <v>4.1674379530175984E-2</v>
      </c>
      <c r="G24" s="96">
        <v>180</v>
      </c>
      <c r="H24" s="97">
        <v>94.698510872422375</v>
      </c>
      <c r="I24" s="98">
        <v>0.14382880434690953</v>
      </c>
      <c r="J24" s="98">
        <v>3.6821575149999994E-2</v>
      </c>
      <c r="K24" s="98">
        <f t="shared" si="6"/>
        <v>0.13462341055940955</v>
      </c>
      <c r="L24" s="98">
        <f t="shared" si="7"/>
        <v>7.579650091854756E-2</v>
      </c>
      <c r="M24" s="98">
        <f t="shared" si="8"/>
        <v>3.0924398750000002E-2</v>
      </c>
      <c r="N24" s="98">
        <f t="shared" si="9"/>
        <v>6.8065401231047554E-2</v>
      </c>
      <c r="O24" s="98">
        <f t="shared" si="10"/>
        <v>-4.7622612399853381E-2</v>
      </c>
      <c r="P24" s="98">
        <f t="shared" si="11"/>
        <v>-4.659060652985339E-2</v>
      </c>
    </row>
    <row r="25" spans="1:16">
      <c r="A25" s="92">
        <v>3.5</v>
      </c>
      <c r="B25" s="108"/>
      <c r="C25" s="92">
        <v>2004</v>
      </c>
      <c r="D25" s="100">
        <v>538</v>
      </c>
      <c r="E25" s="94">
        <v>45.855367999999999</v>
      </c>
      <c r="F25" s="95">
        <v>4.1379665144111379E-2</v>
      </c>
      <c r="G25" s="96">
        <v>180</v>
      </c>
      <c r="H25" s="97">
        <v>94.549074210897189</v>
      </c>
      <c r="I25" s="98">
        <v>0.62048492822247936</v>
      </c>
      <c r="J25" s="98">
        <v>0.15812331440833335</v>
      </c>
      <c r="K25" s="98">
        <f t="shared" si="6"/>
        <v>0.58095409962039601</v>
      </c>
      <c r="L25" s="98">
        <f t="shared" si="7"/>
        <v>0.32781202010066507</v>
      </c>
      <c r="M25" s="98">
        <f t="shared" si="8"/>
        <v>0.13374482333333335</v>
      </c>
      <c r="N25" s="98">
        <f t="shared" si="9"/>
        <v>0.29437581426733173</v>
      </c>
      <c r="O25" s="98">
        <f t="shared" si="10"/>
        <v>-0.20487103568526999</v>
      </c>
      <c r="P25" s="98">
        <f t="shared" si="11"/>
        <v>-0.20060479974714499</v>
      </c>
    </row>
    <row r="26" spans="1:16">
      <c r="A26" s="92">
        <v>3.5</v>
      </c>
      <c r="B26" s="108"/>
      <c r="C26" s="92">
        <v>2003</v>
      </c>
      <c r="D26" s="100">
        <v>3599</v>
      </c>
      <c r="E26" s="94">
        <v>271.51265699999999</v>
      </c>
      <c r="F26" s="95">
        <v>4.1371486268870328E-2</v>
      </c>
      <c r="G26" s="96">
        <v>180</v>
      </c>
      <c r="H26" s="97">
        <v>100.68731072452361</v>
      </c>
      <c r="I26" s="98">
        <v>3.9185207318443522</v>
      </c>
      <c r="J26" s="98">
        <v>0.93607351340833322</v>
      </c>
      <c r="K26" s="98">
        <f t="shared" si="6"/>
        <v>3.684502353492269</v>
      </c>
      <c r="L26" s="98">
        <f t="shared" si="7"/>
        <v>1.940996582429978</v>
      </c>
      <c r="M26" s="98">
        <f t="shared" si="8"/>
        <v>0.79191191625000001</v>
      </c>
      <c r="N26" s="98">
        <f t="shared" si="9"/>
        <v>1.7430186033674779</v>
      </c>
      <c r="O26" s="98">
        <f t="shared" si="10"/>
        <v>-1.384266904590062</v>
      </c>
      <c r="P26" s="98">
        <f t="shared" si="11"/>
        <v>-1.3590386250873536</v>
      </c>
    </row>
    <row r="27" spans="1:16">
      <c r="A27" s="92">
        <v>3.5</v>
      </c>
      <c r="B27" s="108"/>
      <c r="C27" s="92">
        <v>2002</v>
      </c>
      <c r="D27" s="100">
        <v>0</v>
      </c>
      <c r="E27" s="94">
        <v>0</v>
      </c>
      <c r="F27" s="95">
        <v>0</v>
      </c>
      <c r="G27" s="96">
        <v>180</v>
      </c>
      <c r="H27" s="97">
        <v>0</v>
      </c>
      <c r="I27" s="98">
        <v>0</v>
      </c>
      <c r="J27" s="98">
        <v>0</v>
      </c>
      <c r="K27" s="98">
        <f t="shared" ref="K27:K28" si="12">I27-J27*$O$3</f>
        <v>0</v>
      </c>
      <c r="L27" s="98">
        <f t="shared" ref="L27:L82" si="13">$I$4*E27</f>
        <v>0</v>
      </c>
      <c r="M27" s="98">
        <f t="shared" ref="M27:M82" si="14">$J$4*E27</f>
        <v>0</v>
      </c>
      <c r="N27" s="98">
        <f t="shared" si="9"/>
        <v>0</v>
      </c>
      <c r="O27" s="98">
        <f>(L27-I27)*$N$4</f>
        <v>0</v>
      </c>
      <c r="P27" s="98">
        <f t="shared" si="11"/>
        <v>0</v>
      </c>
    </row>
    <row r="28" spans="1:16">
      <c r="A28" s="92">
        <v>3.5</v>
      </c>
      <c r="B28" s="108"/>
      <c r="C28" s="92">
        <v>2001</v>
      </c>
      <c r="D28" s="100">
        <v>0</v>
      </c>
      <c r="E28" s="94">
        <v>0</v>
      </c>
      <c r="F28" s="95">
        <v>0</v>
      </c>
      <c r="G28" s="96">
        <v>180</v>
      </c>
      <c r="H28" s="97">
        <v>0</v>
      </c>
      <c r="I28" s="98">
        <v>0</v>
      </c>
      <c r="J28" s="98">
        <v>0</v>
      </c>
      <c r="K28" s="98">
        <f t="shared" si="12"/>
        <v>0</v>
      </c>
      <c r="L28" s="98">
        <f t="shared" si="13"/>
        <v>0</v>
      </c>
      <c r="M28" s="98">
        <f t="shared" si="14"/>
        <v>0</v>
      </c>
      <c r="N28" s="98">
        <f t="shared" si="9"/>
        <v>0</v>
      </c>
      <c r="O28" s="98">
        <f t="shared" si="10"/>
        <v>0</v>
      </c>
      <c r="P28" s="98">
        <f t="shared" si="11"/>
        <v>0</v>
      </c>
    </row>
    <row r="29" spans="1:16">
      <c r="A29" s="49">
        <v>4</v>
      </c>
      <c r="B29" s="106">
        <v>4</v>
      </c>
      <c r="C29" s="49">
        <v>2011</v>
      </c>
      <c r="D29" s="101">
        <v>254112</v>
      </c>
      <c r="E29" s="50">
        <v>38809.420125999997</v>
      </c>
      <c r="F29" s="51">
        <v>4.3673960422569602E-2</v>
      </c>
      <c r="G29" s="52">
        <v>180</v>
      </c>
      <c r="H29" s="53">
        <v>6.1429251713628048</v>
      </c>
      <c r="I29" s="102">
        <v>301.64071765207683</v>
      </c>
      <c r="J29" s="102">
        <v>141.24675655048335</v>
      </c>
      <c r="K29" s="102">
        <f t="shared" ref="K29:K92" si="15">I29-J29*$O$5</f>
        <v>280.45370416950431</v>
      </c>
      <c r="L29" s="102">
        <f t="shared" si="13"/>
        <v>277.44176887729844</v>
      </c>
      <c r="M29" s="102">
        <f t="shared" si="14"/>
        <v>113.19414203416666</v>
      </c>
      <c r="N29" s="102">
        <f t="shared" ref="N29:N92" si="16">L29-M29*$O$5</f>
        <v>260.46264757217347</v>
      </c>
      <c r="O29" s="102">
        <f t="shared" ref="O29:O92" si="17">(L29-I29)*$N$5</f>
        <v>-20.569106458561627</v>
      </c>
      <c r="P29" s="102">
        <f t="shared" ref="P29:P92" si="18">(N29-K29)*$N$5</f>
        <v>-16.992398107731212</v>
      </c>
    </row>
    <row r="30" spans="1:16">
      <c r="A30" s="49">
        <v>4</v>
      </c>
      <c r="B30" s="108"/>
      <c r="C30" s="49">
        <v>2010</v>
      </c>
      <c r="D30" s="101">
        <v>471432</v>
      </c>
      <c r="E30" s="50">
        <v>73243.174698999996</v>
      </c>
      <c r="F30" s="51">
        <v>4.4190212133181743E-2</v>
      </c>
      <c r="G30" s="52">
        <v>180</v>
      </c>
      <c r="H30" s="53">
        <v>18.219955705582208</v>
      </c>
      <c r="I30" s="102">
        <v>601.71369404116717</v>
      </c>
      <c r="J30" s="102">
        <v>269.71928560470832</v>
      </c>
      <c r="K30" s="102">
        <f t="shared" si="15"/>
        <v>561.25580120046095</v>
      </c>
      <c r="L30" s="102">
        <f t="shared" si="13"/>
        <v>523.60266864863263</v>
      </c>
      <c r="M30" s="102">
        <f t="shared" si="14"/>
        <v>213.62592620541668</v>
      </c>
      <c r="N30" s="102">
        <f t="shared" si="16"/>
        <v>491.55877971782013</v>
      </c>
      <c r="O30" s="102">
        <f t="shared" si="17"/>
        <v>-66.394371583654362</v>
      </c>
      <c r="P30" s="102">
        <f t="shared" si="18"/>
        <v>-59.242468260244699</v>
      </c>
    </row>
    <row r="31" spans="1:16">
      <c r="A31" s="49">
        <v>4</v>
      </c>
      <c r="B31" s="108"/>
      <c r="C31" s="49">
        <v>2009</v>
      </c>
      <c r="D31" s="101">
        <v>475357</v>
      </c>
      <c r="E31" s="50">
        <v>68097.337060999998</v>
      </c>
      <c r="F31" s="51">
        <v>4.483289047477574E-2</v>
      </c>
      <c r="G31" s="52">
        <v>180</v>
      </c>
      <c r="H31" s="53">
        <v>31.881708526520157</v>
      </c>
      <c r="I31" s="102">
        <v>599.46779428055947</v>
      </c>
      <c r="J31" s="102">
        <v>254.41670450664165</v>
      </c>
      <c r="K31" s="102">
        <f t="shared" si="15"/>
        <v>561.3052886045632</v>
      </c>
      <c r="L31" s="102">
        <f t="shared" si="13"/>
        <v>486.81597376870462</v>
      </c>
      <c r="M31" s="102">
        <f t="shared" si="14"/>
        <v>198.61723309458333</v>
      </c>
      <c r="N31" s="102">
        <f t="shared" si="16"/>
        <v>457.02338880451714</v>
      </c>
      <c r="O31" s="102">
        <f t="shared" si="17"/>
        <v>-95.754047435076615</v>
      </c>
      <c r="P31" s="102">
        <f t="shared" si="18"/>
        <v>-88.63961483003915</v>
      </c>
    </row>
    <row r="32" spans="1:16">
      <c r="A32" s="49">
        <v>4</v>
      </c>
      <c r="B32" s="108"/>
      <c r="C32" s="49">
        <v>2008</v>
      </c>
      <c r="D32" s="101">
        <v>8742</v>
      </c>
      <c r="E32" s="50">
        <v>1211.717887</v>
      </c>
      <c r="F32" s="51">
        <v>4.5991708667662834E-2</v>
      </c>
      <c r="G32" s="52">
        <v>180</v>
      </c>
      <c r="H32" s="53">
        <v>49.415499952094024</v>
      </c>
      <c r="I32" s="102">
        <v>11.811518525232842</v>
      </c>
      <c r="J32" s="102">
        <v>4.6440813371916665</v>
      </c>
      <c r="K32" s="102">
        <f t="shared" si="15"/>
        <v>11.114906324654092</v>
      </c>
      <c r="L32" s="102">
        <f t="shared" si="13"/>
        <v>8.6623596244954228</v>
      </c>
      <c r="M32" s="102">
        <f t="shared" si="14"/>
        <v>3.5341771704166667</v>
      </c>
      <c r="N32" s="102">
        <f t="shared" si="16"/>
        <v>8.1322330489329229</v>
      </c>
      <c r="O32" s="102">
        <f t="shared" si="17"/>
        <v>-2.676785065626806</v>
      </c>
      <c r="P32" s="102">
        <f t="shared" si="18"/>
        <v>-2.5352722843629931</v>
      </c>
    </row>
    <row r="33" spans="1:16">
      <c r="A33" s="49">
        <v>4</v>
      </c>
      <c r="B33" s="108"/>
      <c r="C33" s="49">
        <v>2007</v>
      </c>
      <c r="D33" s="101">
        <v>950</v>
      </c>
      <c r="E33" s="50">
        <v>70.687165000000007</v>
      </c>
      <c r="F33" s="51">
        <v>4.5805942633291352E-2</v>
      </c>
      <c r="G33" s="52">
        <v>180</v>
      </c>
      <c r="H33" s="53">
        <v>89.037909612020812</v>
      </c>
      <c r="I33" s="102">
        <v>0.92127705443690844</v>
      </c>
      <c r="J33" s="102">
        <v>0.26982435207500005</v>
      </c>
      <c r="K33" s="102">
        <f t="shared" si="15"/>
        <v>0.8808034016256584</v>
      </c>
      <c r="L33" s="102">
        <f t="shared" si="13"/>
        <v>0.50533020155544339</v>
      </c>
      <c r="M33" s="102">
        <f t="shared" si="14"/>
        <v>0.20617089791666671</v>
      </c>
      <c r="N33" s="102">
        <f t="shared" si="16"/>
        <v>0.47440456686794341</v>
      </c>
      <c r="O33" s="102">
        <f t="shared" si="17"/>
        <v>-0.35355482494924528</v>
      </c>
      <c r="P33" s="102">
        <f t="shared" si="18"/>
        <v>-0.34543900954405771</v>
      </c>
    </row>
    <row r="34" spans="1:16">
      <c r="A34" s="49">
        <v>4</v>
      </c>
      <c r="B34" s="108"/>
      <c r="C34" s="49">
        <v>2006</v>
      </c>
      <c r="D34" s="101">
        <v>1204</v>
      </c>
      <c r="E34" s="50">
        <v>105.661023</v>
      </c>
      <c r="F34" s="51">
        <v>4.6652203527312058E-2</v>
      </c>
      <c r="G34" s="52">
        <v>180</v>
      </c>
      <c r="H34" s="53">
        <v>82.010252749493063</v>
      </c>
      <c r="I34" s="102">
        <v>1.2987535110603967</v>
      </c>
      <c r="J34" s="102">
        <v>0.41077662915833335</v>
      </c>
      <c r="K34" s="102">
        <f t="shared" si="15"/>
        <v>1.2371370166866467</v>
      </c>
      <c r="L34" s="102">
        <f t="shared" si="13"/>
        <v>0.75535220643159673</v>
      </c>
      <c r="M34" s="102">
        <f t="shared" si="14"/>
        <v>0.30817798375</v>
      </c>
      <c r="N34" s="102">
        <f t="shared" si="16"/>
        <v>0.70912550886909675</v>
      </c>
      <c r="O34" s="102">
        <f t="shared" si="17"/>
        <v>-0.46189110893447999</v>
      </c>
      <c r="P34" s="102">
        <f t="shared" si="18"/>
        <v>-0.44880978164491742</v>
      </c>
    </row>
    <row r="35" spans="1:16">
      <c r="A35" s="49">
        <v>4</v>
      </c>
      <c r="B35" s="108"/>
      <c r="C35" s="49">
        <v>2005</v>
      </c>
      <c r="D35" s="101">
        <v>14584</v>
      </c>
      <c r="E35" s="50">
        <v>1462.7611899999999</v>
      </c>
      <c r="F35" s="51">
        <v>4.7635702216367933E-2</v>
      </c>
      <c r="G35" s="52">
        <v>180</v>
      </c>
      <c r="H35" s="53">
        <v>80.445478934261317</v>
      </c>
      <c r="I35" s="102">
        <v>17.815887644486384</v>
      </c>
      <c r="J35" s="102">
        <v>5.8066380383749996</v>
      </c>
      <c r="K35" s="102">
        <f t="shared" si="15"/>
        <v>16.944891938730134</v>
      </c>
      <c r="L35" s="102">
        <f t="shared" si="13"/>
        <v>10.45702436885367</v>
      </c>
      <c r="M35" s="102">
        <f t="shared" si="14"/>
        <v>4.2663868041666664</v>
      </c>
      <c r="N35" s="102">
        <f t="shared" si="16"/>
        <v>9.8170663482286695</v>
      </c>
      <c r="O35" s="102">
        <f t="shared" si="17"/>
        <v>-6.2550337842878072</v>
      </c>
      <c r="P35" s="102">
        <f t="shared" si="18"/>
        <v>-6.0586517519262442</v>
      </c>
    </row>
    <row r="36" spans="1:16">
      <c r="A36" s="49">
        <v>4</v>
      </c>
      <c r="B36" s="108"/>
      <c r="C36" s="49">
        <v>2004</v>
      </c>
      <c r="D36" s="101">
        <v>51416</v>
      </c>
      <c r="E36" s="50">
        <v>4495.2687329999999</v>
      </c>
      <c r="F36" s="51">
        <v>4.5602681261236191E-2</v>
      </c>
      <c r="G36" s="52">
        <v>180</v>
      </c>
      <c r="H36" s="53">
        <v>93.552962688026255</v>
      </c>
      <c r="I36" s="102">
        <v>61.106473144070158</v>
      </c>
      <c r="J36" s="102">
        <v>17.083025601216672</v>
      </c>
      <c r="K36" s="102">
        <f t="shared" si="15"/>
        <v>58.544019303887659</v>
      </c>
      <c r="L36" s="102">
        <f t="shared" si="13"/>
        <v>32.135891358675543</v>
      </c>
      <c r="M36" s="102">
        <f t="shared" si="14"/>
        <v>13.111200471250001</v>
      </c>
      <c r="N36" s="102">
        <f t="shared" si="16"/>
        <v>30.169211287988045</v>
      </c>
      <c r="O36" s="102">
        <f t="shared" si="17"/>
        <v>-24.624994517585421</v>
      </c>
      <c r="P36" s="102">
        <f t="shared" si="18"/>
        <v>-24.118586813514671</v>
      </c>
    </row>
    <row r="37" spans="1:16">
      <c r="A37" s="49">
        <v>4</v>
      </c>
      <c r="B37" s="108"/>
      <c r="C37" s="49">
        <v>2003</v>
      </c>
      <c r="D37" s="101">
        <v>196047</v>
      </c>
      <c r="E37" s="50">
        <v>14335.043275000002</v>
      </c>
      <c r="F37" s="51">
        <v>4.5640528186734752E-2</v>
      </c>
      <c r="G37" s="52">
        <v>180</v>
      </c>
      <c r="H37" s="53">
        <v>102.00000000000001</v>
      </c>
      <c r="I37" s="102">
        <v>212.73603306775749</v>
      </c>
      <c r="J37" s="102">
        <v>54.521578887558334</v>
      </c>
      <c r="K37" s="102">
        <f t="shared" si="15"/>
        <v>204.55779623462374</v>
      </c>
      <c r="L37" s="102">
        <f t="shared" si="13"/>
        <v>102.47872166696392</v>
      </c>
      <c r="M37" s="102">
        <f t="shared" si="14"/>
        <v>41.810542885416673</v>
      </c>
      <c r="N37" s="102">
        <f t="shared" si="16"/>
        <v>96.207140234151424</v>
      </c>
      <c r="O37" s="102">
        <f t="shared" si="17"/>
        <v>-93.718714690674531</v>
      </c>
      <c r="P37" s="102">
        <f t="shared" si="18"/>
        <v>-92.098057600401461</v>
      </c>
    </row>
    <row r="38" spans="1:16">
      <c r="A38" s="49">
        <v>4</v>
      </c>
      <c r="B38" s="108"/>
      <c r="C38" s="49">
        <v>2002</v>
      </c>
      <c r="D38" s="101">
        <v>60</v>
      </c>
      <c r="E38" s="50">
        <v>3.7940579999999997</v>
      </c>
      <c r="F38" s="51">
        <v>4.7526848825189275E-2</v>
      </c>
      <c r="G38" s="52">
        <v>180</v>
      </c>
      <c r="H38" s="53">
        <v>112.77135800243434</v>
      </c>
      <c r="I38" s="102">
        <v>6.4392515456046906E-2</v>
      </c>
      <c r="J38" s="102">
        <v>1.502663508333333E-2</v>
      </c>
      <c r="K38" s="102">
        <f t="shared" si="15"/>
        <v>6.2138520193546903E-2</v>
      </c>
      <c r="L38" s="102">
        <f t="shared" si="13"/>
        <v>2.712305825043404E-2</v>
      </c>
      <c r="M38" s="102">
        <f t="shared" si="14"/>
        <v>1.10660025E-2</v>
      </c>
      <c r="N38" s="102">
        <f t="shared" si="16"/>
        <v>2.5463157875434041E-2</v>
      </c>
      <c r="O38" s="102">
        <f t="shared" si="17"/>
        <v>-3.1679038624770936E-2</v>
      </c>
      <c r="P38" s="102">
        <f t="shared" si="18"/>
        <v>-3.1174057970395928E-2</v>
      </c>
    </row>
    <row r="39" spans="1:16">
      <c r="A39" s="54">
        <v>4</v>
      </c>
      <c r="B39" s="109"/>
      <c r="C39" s="54">
        <v>2001</v>
      </c>
      <c r="D39" s="103">
        <v>0</v>
      </c>
      <c r="E39" s="55">
        <v>0</v>
      </c>
      <c r="F39" s="56">
        <v>0</v>
      </c>
      <c r="G39" s="57">
        <v>180</v>
      </c>
      <c r="H39" s="58">
        <v>0</v>
      </c>
      <c r="I39" s="104">
        <v>0</v>
      </c>
      <c r="J39" s="104">
        <v>0</v>
      </c>
      <c r="K39" s="104">
        <f t="shared" si="15"/>
        <v>0</v>
      </c>
      <c r="L39" s="104">
        <f t="shared" si="13"/>
        <v>0</v>
      </c>
      <c r="M39" s="104">
        <f t="shared" si="14"/>
        <v>0</v>
      </c>
      <c r="N39" s="104">
        <f t="shared" si="16"/>
        <v>0</v>
      </c>
      <c r="O39" s="104">
        <f t="shared" si="17"/>
        <v>0</v>
      </c>
      <c r="P39" s="104">
        <f t="shared" si="18"/>
        <v>0</v>
      </c>
    </row>
    <row r="40" spans="1:16">
      <c r="A40" s="49">
        <v>4.5</v>
      </c>
      <c r="B40" s="106">
        <v>4.5</v>
      </c>
      <c r="C40" s="49">
        <v>2011</v>
      </c>
      <c r="D40" s="101">
        <v>46814</v>
      </c>
      <c r="E40" s="50">
        <v>4787.9976450000004</v>
      </c>
      <c r="F40" s="51">
        <v>4.8466920403007006E-2</v>
      </c>
      <c r="G40" s="52">
        <v>180</v>
      </c>
      <c r="H40" s="53">
        <v>7.5759598350846886</v>
      </c>
      <c r="I40" s="102">
        <v>38.605021274273632</v>
      </c>
      <c r="J40" s="102">
        <v>19.33829172916667</v>
      </c>
      <c r="K40" s="102">
        <f t="shared" si="15"/>
        <v>35.704277514898635</v>
      </c>
      <c r="L40" s="102">
        <f t="shared" si="13"/>
        <v>34.22855924402738</v>
      </c>
      <c r="M40" s="102">
        <f t="shared" si="14"/>
        <v>13.964993131250001</v>
      </c>
      <c r="N40" s="102">
        <f t="shared" si="16"/>
        <v>32.133810274339879</v>
      </c>
      <c r="O40" s="102">
        <f t="shared" si="17"/>
        <v>-3.7199927257093139</v>
      </c>
      <c r="P40" s="102">
        <f t="shared" si="18"/>
        <v>-3.0348971544749426</v>
      </c>
    </row>
    <row r="41" spans="1:16">
      <c r="A41" s="49">
        <v>4.5</v>
      </c>
      <c r="B41" s="108"/>
      <c r="C41" s="49">
        <v>2010</v>
      </c>
      <c r="D41" s="101">
        <v>140906</v>
      </c>
      <c r="E41" s="50">
        <v>17116.449998</v>
      </c>
      <c r="F41" s="51">
        <v>4.849369454048516E-2</v>
      </c>
      <c r="G41" s="52">
        <v>180</v>
      </c>
      <c r="H41" s="53">
        <v>20.596512471113641</v>
      </c>
      <c r="I41" s="102">
        <v>145.86031065945318</v>
      </c>
      <c r="J41" s="102">
        <v>69.169991485041663</v>
      </c>
      <c r="K41" s="102">
        <f t="shared" si="15"/>
        <v>135.48481193669693</v>
      </c>
      <c r="L41" s="102">
        <f t="shared" si="13"/>
        <v>122.36251273343623</v>
      </c>
      <c r="M41" s="102">
        <f t="shared" si="14"/>
        <v>49.922979160833336</v>
      </c>
      <c r="N41" s="102">
        <f t="shared" si="16"/>
        <v>114.87406585931123</v>
      </c>
      <c r="O41" s="102">
        <f t="shared" si="17"/>
        <v>-19.973128237114402</v>
      </c>
      <c r="P41" s="102">
        <f t="shared" si="18"/>
        <v>-17.519134165777842</v>
      </c>
    </row>
    <row r="42" spans="1:16">
      <c r="A42" s="49">
        <v>4.5</v>
      </c>
      <c r="B42" s="108"/>
      <c r="C42" s="49">
        <v>2009</v>
      </c>
      <c r="D42" s="101">
        <v>318071</v>
      </c>
      <c r="E42" s="50">
        <v>34997.214064</v>
      </c>
      <c r="F42" s="51">
        <v>4.8942969444092037E-2</v>
      </c>
      <c r="G42" s="52">
        <v>180</v>
      </c>
      <c r="H42" s="53">
        <v>39.0271679614915</v>
      </c>
      <c r="I42" s="102">
        <v>326.91856511458252</v>
      </c>
      <c r="J42" s="102">
        <v>142.73896488022501</v>
      </c>
      <c r="K42" s="102">
        <f t="shared" si="15"/>
        <v>305.50772038254877</v>
      </c>
      <c r="L42" s="102">
        <f t="shared" si="13"/>
        <v>250.18897330003429</v>
      </c>
      <c r="M42" s="102">
        <f t="shared" si="14"/>
        <v>102.07520768666667</v>
      </c>
      <c r="N42" s="102">
        <f t="shared" si="16"/>
        <v>234.87769214703428</v>
      </c>
      <c r="O42" s="102">
        <f t="shared" si="17"/>
        <v>-65.220153042365993</v>
      </c>
      <c r="P42" s="102">
        <f t="shared" si="18"/>
        <v>-60.035524000187316</v>
      </c>
    </row>
    <row r="43" spans="1:16">
      <c r="A43" s="49">
        <v>4.5</v>
      </c>
      <c r="B43" s="108"/>
      <c r="C43" s="49">
        <v>2008</v>
      </c>
      <c r="D43" s="101">
        <v>89958</v>
      </c>
      <c r="E43" s="50">
        <v>11852.77045</v>
      </c>
      <c r="F43" s="51">
        <v>5.0616563619832862E-2</v>
      </c>
      <c r="G43" s="52">
        <v>180</v>
      </c>
      <c r="H43" s="53">
        <v>47.630168835506282</v>
      </c>
      <c r="I43" s="102">
        <v>117.03872915787126</v>
      </c>
      <c r="J43" s="102">
        <v>49.995542462808331</v>
      </c>
      <c r="K43" s="102">
        <f t="shared" si="15"/>
        <v>109.53939778845</v>
      </c>
      <c r="L43" s="102">
        <f t="shared" si="13"/>
        <v>84.733386612532883</v>
      </c>
      <c r="M43" s="102">
        <f t="shared" si="14"/>
        <v>34.570580479166665</v>
      </c>
      <c r="N43" s="102">
        <f t="shared" si="16"/>
        <v>79.547799540657877</v>
      </c>
      <c r="O43" s="102">
        <f t="shared" si="17"/>
        <v>-27.459541163537619</v>
      </c>
      <c r="P43" s="102">
        <f t="shared" si="18"/>
        <v>-25.492858510623307</v>
      </c>
    </row>
    <row r="44" spans="1:16">
      <c r="A44" s="49">
        <v>4.5</v>
      </c>
      <c r="B44" s="108"/>
      <c r="C44" s="49">
        <v>2007</v>
      </c>
      <c r="D44" s="101">
        <v>8886</v>
      </c>
      <c r="E44" s="50">
        <v>874.40086799999995</v>
      </c>
      <c r="F44" s="51">
        <v>5.2208563228461936E-2</v>
      </c>
      <c r="G44" s="52">
        <v>180</v>
      </c>
      <c r="H44" s="53">
        <v>65.085630256945265</v>
      </c>
      <c r="I44" s="102">
        <v>9.6853285594954439</v>
      </c>
      <c r="J44" s="102">
        <v>3.8042677503333326</v>
      </c>
      <c r="K44" s="102">
        <f t="shared" si="15"/>
        <v>9.1146883969454446</v>
      </c>
      <c r="L44" s="102">
        <f t="shared" si="13"/>
        <v>6.2509391466851811</v>
      </c>
      <c r="M44" s="102">
        <f t="shared" si="14"/>
        <v>2.5503358650000001</v>
      </c>
      <c r="N44" s="102">
        <f t="shared" si="16"/>
        <v>5.8683887669351815</v>
      </c>
      <c r="O44" s="102">
        <f t="shared" si="17"/>
        <v>-2.9192310008887232</v>
      </c>
      <c r="P44" s="102">
        <f t="shared" si="18"/>
        <v>-2.7593546855087236</v>
      </c>
    </row>
    <row r="45" spans="1:16">
      <c r="A45" s="49">
        <v>4.5</v>
      </c>
      <c r="B45" s="108"/>
      <c r="C45" s="49">
        <v>2006</v>
      </c>
      <c r="D45" s="101">
        <v>7862</v>
      </c>
      <c r="E45" s="50">
        <v>743.99583500000006</v>
      </c>
      <c r="F45" s="51">
        <v>5.1886191672699367E-2</v>
      </c>
      <c r="G45" s="52">
        <v>180</v>
      </c>
      <c r="H45" s="53">
        <v>76.67716416718919</v>
      </c>
      <c r="I45" s="102">
        <v>8.9438222697317205</v>
      </c>
      <c r="J45" s="102">
        <v>3.2169258748750011</v>
      </c>
      <c r="K45" s="102">
        <f t="shared" si="15"/>
        <v>8.4612833885004708</v>
      </c>
      <c r="L45" s="102">
        <f t="shared" si="13"/>
        <v>5.3186963327353762</v>
      </c>
      <c r="M45" s="102">
        <f t="shared" si="14"/>
        <v>2.1699878520833336</v>
      </c>
      <c r="N45" s="102">
        <f t="shared" si="16"/>
        <v>4.9931981549228759</v>
      </c>
      <c r="O45" s="102">
        <f t="shared" si="17"/>
        <v>-3.0813570464468927</v>
      </c>
      <c r="P45" s="102">
        <f t="shared" si="18"/>
        <v>-2.9478724485409558</v>
      </c>
    </row>
    <row r="46" spans="1:16">
      <c r="A46" s="49">
        <v>4.5</v>
      </c>
      <c r="B46" s="108"/>
      <c r="C46" s="49">
        <v>2005</v>
      </c>
      <c r="D46" s="101">
        <v>73708</v>
      </c>
      <c r="E46" s="50">
        <v>6744.2256780000007</v>
      </c>
      <c r="F46" s="51">
        <v>5.0937526743970854E-2</v>
      </c>
      <c r="G46" s="52">
        <v>180</v>
      </c>
      <c r="H46" s="53">
        <v>81.470254681029687</v>
      </c>
      <c r="I46" s="102">
        <v>83.900504528036805</v>
      </c>
      <c r="J46" s="102">
        <v>28.627847986708332</v>
      </c>
      <c r="K46" s="102">
        <f t="shared" si="15"/>
        <v>79.606327330030553</v>
      </c>
      <c r="L46" s="102">
        <f t="shared" si="13"/>
        <v>48.213291920805382</v>
      </c>
      <c r="M46" s="102">
        <f t="shared" si="14"/>
        <v>19.670658227500002</v>
      </c>
      <c r="N46" s="102">
        <f t="shared" si="16"/>
        <v>45.26269318668038</v>
      </c>
      <c r="O46" s="102">
        <f t="shared" si="17"/>
        <v>-30.33413071614671</v>
      </c>
      <c r="P46" s="102">
        <f t="shared" si="18"/>
        <v>-29.192089021847647</v>
      </c>
    </row>
    <row r="47" spans="1:16">
      <c r="A47" s="49">
        <v>4.5</v>
      </c>
      <c r="B47" s="108"/>
      <c r="C47" s="49">
        <v>2004</v>
      </c>
      <c r="D47" s="101">
        <v>200619</v>
      </c>
      <c r="E47" s="50">
        <v>15193.172216000001</v>
      </c>
      <c r="F47" s="51">
        <v>4.9512229093684884E-2</v>
      </c>
      <c r="G47" s="52">
        <v>180</v>
      </c>
      <c r="H47" s="53">
        <v>93.495847673474444</v>
      </c>
      <c r="I47" s="102">
        <v>209.19768578795546</v>
      </c>
      <c r="J47" s="102">
        <v>62.687318618200003</v>
      </c>
      <c r="K47" s="102">
        <f t="shared" si="15"/>
        <v>199.79458799522547</v>
      </c>
      <c r="L47" s="102">
        <f t="shared" si="13"/>
        <v>108.613335648386</v>
      </c>
      <c r="M47" s="102">
        <f t="shared" si="14"/>
        <v>44.313418963333341</v>
      </c>
      <c r="N47" s="102">
        <f t="shared" si="16"/>
        <v>101.966322803886</v>
      </c>
      <c r="O47" s="102">
        <f t="shared" si="17"/>
        <v>-85.496697618634045</v>
      </c>
      <c r="P47" s="102">
        <f t="shared" si="18"/>
        <v>-83.154025412638546</v>
      </c>
    </row>
    <row r="48" spans="1:16">
      <c r="A48" s="49">
        <v>4.5</v>
      </c>
      <c r="B48" s="108"/>
      <c r="C48" s="49">
        <v>2003</v>
      </c>
      <c r="D48" s="101">
        <v>713797</v>
      </c>
      <c r="E48" s="50">
        <v>46026.110801000003</v>
      </c>
      <c r="F48" s="51">
        <v>4.9608547244977978E-2</v>
      </c>
      <c r="G48" s="52">
        <v>180</v>
      </c>
      <c r="H48" s="53">
        <v>103.4743491157529</v>
      </c>
      <c r="I48" s="102">
        <v>702.82383867991405</v>
      </c>
      <c r="J48" s="102">
        <v>190.27404101449997</v>
      </c>
      <c r="K48" s="102">
        <f t="shared" si="15"/>
        <v>674.28273252773909</v>
      </c>
      <c r="L48" s="102">
        <f t="shared" si="13"/>
        <v>329.03263057561441</v>
      </c>
      <c r="M48" s="102">
        <f t="shared" si="14"/>
        <v>134.24282316958335</v>
      </c>
      <c r="N48" s="102">
        <f t="shared" si="16"/>
        <v>308.89620710017692</v>
      </c>
      <c r="O48" s="102">
        <f t="shared" si="17"/>
        <v>-317.72252688865467</v>
      </c>
      <c r="P48" s="102">
        <f t="shared" si="18"/>
        <v>-310.57854661342782</v>
      </c>
    </row>
    <row r="49" spans="1:16">
      <c r="A49" s="49">
        <v>4.5</v>
      </c>
      <c r="B49" s="108"/>
      <c r="C49" s="49">
        <v>2002</v>
      </c>
      <c r="D49" s="101">
        <v>9700</v>
      </c>
      <c r="E49" s="50">
        <v>572.86923900000011</v>
      </c>
      <c r="F49" s="51">
        <v>5.1040471927835514E-2</v>
      </c>
      <c r="G49" s="52">
        <v>180</v>
      </c>
      <c r="H49" s="53">
        <v>110.99230874569616</v>
      </c>
      <c r="I49" s="102">
        <v>9.5968705280292692</v>
      </c>
      <c r="J49" s="102">
        <v>2.4366263592916666</v>
      </c>
      <c r="K49" s="102">
        <f t="shared" si="15"/>
        <v>9.2313765741355187</v>
      </c>
      <c r="L49" s="102">
        <f t="shared" si="13"/>
        <v>4.0953421743365084</v>
      </c>
      <c r="M49" s="102">
        <f t="shared" si="14"/>
        <v>1.6708686137500004</v>
      </c>
      <c r="N49" s="102">
        <f t="shared" si="16"/>
        <v>3.8447118822740083</v>
      </c>
      <c r="O49" s="102">
        <f t="shared" si="17"/>
        <v>-4.6762991006388468</v>
      </c>
      <c r="P49" s="102">
        <f t="shared" si="18"/>
        <v>-4.5786649880822834</v>
      </c>
    </row>
    <row r="50" spans="1:16">
      <c r="A50" s="54">
        <v>4.5</v>
      </c>
      <c r="B50" s="109"/>
      <c r="C50" s="54">
        <v>2001</v>
      </c>
      <c r="D50" s="103">
        <v>123</v>
      </c>
      <c r="E50" s="55">
        <v>4.2965560000000007</v>
      </c>
      <c r="F50" s="56">
        <v>5.1015537630604603E-2</v>
      </c>
      <c r="G50" s="57">
        <v>180</v>
      </c>
      <c r="H50" s="58">
        <v>112.14114351122154</v>
      </c>
      <c r="I50" s="104">
        <v>7.3021114199552706E-2</v>
      </c>
      <c r="J50" s="104">
        <v>1.826592619166667E-2</v>
      </c>
      <c r="K50" s="104">
        <f t="shared" si="15"/>
        <v>7.0281225270802702E-2</v>
      </c>
      <c r="L50" s="104">
        <f t="shared" si="13"/>
        <v>3.0715328723032675E-2</v>
      </c>
      <c r="M50" s="104">
        <f t="shared" si="14"/>
        <v>1.253162166666667E-2</v>
      </c>
      <c r="N50" s="104">
        <f t="shared" si="16"/>
        <v>2.8835585473032676E-2</v>
      </c>
      <c r="O50" s="104">
        <f t="shared" si="17"/>
        <v>-3.5959917655042022E-2</v>
      </c>
      <c r="P50" s="104">
        <f t="shared" si="18"/>
        <v>-3.5228793828104517E-2</v>
      </c>
    </row>
    <row r="51" spans="1:16">
      <c r="A51" s="49">
        <v>5</v>
      </c>
      <c r="B51" s="106">
        <v>5</v>
      </c>
      <c r="C51" s="49">
        <v>2011</v>
      </c>
      <c r="D51" s="101">
        <v>6207</v>
      </c>
      <c r="E51" s="50">
        <v>249.826201</v>
      </c>
      <c r="F51" s="51">
        <v>5.5672286675007322E-2</v>
      </c>
      <c r="G51" s="52">
        <v>180</v>
      </c>
      <c r="H51" s="53">
        <v>52.272665107692191</v>
      </c>
      <c r="I51" s="102">
        <v>2.5967558795658849</v>
      </c>
      <c r="J51" s="102">
        <v>1.1590329900833334</v>
      </c>
      <c r="K51" s="102">
        <f t="shared" si="15"/>
        <v>2.4229009310533849</v>
      </c>
      <c r="L51" s="102">
        <f t="shared" si="13"/>
        <v>1.7859638946499086</v>
      </c>
      <c r="M51" s="102">
        <f t="shared" si="14"/>
        <v>0.72865975291666674</v>
      </c>
      <c r="N51" s="102">
        <f t="shared" si="16"/>
        <v>1.6766649317124085</v>
      </c>
      <c r="O51" s="102">
        <f t="shared" si="17"/>
        <v>-0.68917318717857989</v>
      </c>
      <c r="P51" s="102">
        <f t="shared" si="18"/>
        <v>-0.63430059943982997</v>
      </c>
    </row>
    <row r="52" spans="1:16">
      <c r="A52" s="49">
        <v>5</v>
      </c>
      <c r="B52" s="108"/>
      <c r="C52" s="49">
        <v>2010</v>
      </c>
      <c r="D52" s="101">
        <v>10625</v>
      </c>
      <c r="E52" s="50">
        <v>926.71150999999986</v>
      </c>
      <c r="F52" s="51">
        <v>5.4058542592829134E-2</v>
      </c>
      <c r="G52" s="52">
        <v>180</v>
      </c>
      <c r="H52" s="53">
        <v>33.331493164469208</v>
      </c>
      <c r="I52" s="102">
        <v>8.6476920179545385</v>
      </c>
      <c r="J52" s="102">
        <v>4.1747228028833323</v>
      </c>
      <c r="K52" s="102">
        <f t="shared" si="15"/>
        <v>8.0214835975220389</v>
      </c>
      <c r="L52" s="102">
        <f t="shared" si="13"/>
        <v>6.6248987936077111</v>
      </c>
      <c r="M52" s="102">
        <f t="shared" si="14"/>
        <v>2.7029085708333329</v>
      </c>
      <c r="N52" s="102">
        <f t="shared" si="16"/>
        <v>6.2194625079827111</v>
      </c>
      <c r="O52" s="102">
        <f t="shared" si="17"/>
        <v>-1.7193742406948032</v>
      </c>
      <c r="P52" s="102">
        <f t="shared" si="18"/>
        <v>-1.5317179261084286</v>
      </c>
    </row>
    <row r="53" spans="1:16">
      <c r="A53" s="49">
        <v>5</v>
      </c>
      <c r="B53" s="108"/>
      <c r="C53" s="49">
        <v>2009</v>
      </c>
      <c r="D53" s="101">
        <v>97973</v>
      </c>
      <c r="E53" s="50">
        <v>6291.1419999999998</v>
      </c>
      <c r="F53" s="51">
        <v>5.4792596328631593E-2</v>
      </c>
      <c r="G53" s="52">
        <v>180</v>
      </c>
      <c r="H53" s="53">
        <v>72.602546369959541</v>
      </c>
      <c r="I53" s="102">
        <v>74.241158574112418</v>
      </c>
      <c r="J53" s="102">
        <v>28.72566700434167</v>
      </c>
      <c r="K53" s="102">
        <f t="shared" si="15"/>
        <v>69.932308523461174</v>
      </c>
      <c r="L53" s="102">
        <f t="shared" si="13"/>
        <v>44.974275809107851</v>
      </c>
      <c r="M53" s="102">
        <f t="shared" si="14"/>
        <v>18.349164166666668</v>
      </c>
      <c r="N53" s="102">
        <f t="shared" si="16"/>
        <v>42.22190118410785</v>
      </c>
      <c r="O53" s="102">
        <f t="shared" si="17"/>
        <v>-24.876850350253882</v>
      </c>
      <c r="P53" s="102">
        <f t="shared" si="18"/>
        <v>-23.553846238450326</v>
      </c>
    </row>
    <row r="54" spans="1:16">
      <c r="A54" s="49">
        <v>5</v>
      </c>
      <c r="B54" s="108"/>
      <c r="C54" s="49">
        <v>2008</v>
      </c>
      <c r="D54" s="101">
        <v>105376</v>
      </c>
      <c r="E54" s="50">
        <v>11412.647441000001</v>
      </c>
      <c r="F54" s="51">
        <v>5.5605651516331636E-2</v>
      </c>
      <c r="G54" s="52">
        <v>180</v>
      </c>
      <c r="H54" s="53">
        <v>46.693995442682848</v>
      </c>
      <c r="I54" s="102">
        <v>114.95153115071163</v>
      </c>
      <c r="J54" s="102">
        <v>52.883974706916668</v>
      </c>
      <c r="K54" s="102">
        <f t="shared" si="15"/>
        <v>107.01893494467413</v>
      </c>
      <c r="L54" s="102">
        <f t="shared" si="13"/>
        <v>81.587024060757642</v>
      </c>
      <c r="M54" s="102">
        <f t="shared" si="14"/>
        <v>33.286888369583338</v>
      </c>
      <c r="N54" s="102">
        <f t="shared" si="16"/>
        <v>76.593990805320146</v>
      </c>
      <c r="O54" s="102">
        <f t="shared" si="17"/>
        <v>-28.359831026460888</v>
      </c>
      <c r="P54" s="102">
        <f t="shared" si="18"/>
        <v>-25.861202518450884</v>
      </c>
    </row>
    <row r="55" spans="1:16">
      <c r="A55" s="49">
        <v>5</v>
      </c>
      <c r="B55" s="108"/>
      <c r="C55" s="49">
        <v>2007</v>
      </c>
      <c r="D55" s="101">
        <v>32745</v>
      </c>
      <c r="E55" s="50">
        <v>3510.8338150000004</v>
      </c>
      <c r="F55" s="51">
        <v>5.7064611614434962E-2</v>
      </c>
      <c r="G55" s="52">
        <v>180</v>
      </c>
      <c r="H55" s="53">
        <v>58.601485563907289</v>
      </c>
      <c r="I55" s="102">
        <v>38.133180588222487</v>
      </c>
      <c r="J55" s="102">
        <v>16.695364007983336</v>
      </c>
      <c r="K55" s="102">
        <f t="shared" si="15"/>
        <v>35.628875987024983</v>
      </c>
      <c r="L55" s="102">
        <f t="shared" si="13"/>
        <v>25.098337999007548</v>
      </c>
      <c r="M55" s="102">
        <f t="shared" si="14"/>
        <v>10.239931960416669</v>
      </c>
      <c r="N55" s="102">
        <f t="shared" si="16"/>
        <v>23.562348204945046</v>
      </c>
      <c r="O55" s="102">
        <f t="shared" si="17"/>
        <v>-11.079616200832698</v>
      </c>
      <c r="P55" s="102">
        <f t="shared" si="18"/>
        <v>-10.256548614767947</v>
      </c>
    </row>
    <row r="56" spans="1:16">
      <c r="A56" s="49">
        <v>5</v>
      </c>
      <c r="B56" s="108"/>
      <c r="C56" s="49">
        <v>2006</v>
      </c>
      <c r="D56" s="101">
        <v>26299</v>
      </c>
      <c r="E56" s="50">
        <v>2503.6733929999996</v>
      </c>
      <c r="F56" s="51">
        <v>5.6432216575542773E-2</v>
      </c>
      <c r="G56" s="52">
        <v>180</v>
      </c>
      <c r="H56" s="53">
        <v>71.993937241957155</v>
      </c>
      <c r="I56" s="102">
        <v>29.617385725080897</v>
      </c>
      <c r="J56" s="102">
        <v>11.773986595683333</v>
      </c>
      <c r="K56" s="102">
        <f t="shared" si="15"/>
        <v>27.851287735728398</v>
      </c>
      <c r="L56" s="102">
        <f t="shared" si="13"/>
        <v>17.898323978811295</v>
      </c>
      <c r="M56" s="102">
        <f t="shared" si="14"/>
        <v>7.3023807295833327</v>
      </c>
      <c r="N56" s="102">
        <f t="shared" si="16"/>
        <v>16.802966869373794</v>
      </c>
      <c r="O56" s="102">
        <f t="shared" si="17"/>
        <v>-9.9612024843291618</v>
      </c>
      <c r="P56" s="102">
        <f t="shared" si="18"/>
        <v>-9.3910727364014139</v>
      </c>
    </row>
    <row r="57" spans="1:16">
      <c r="A57" s="49">
        <v>5</v>
      </c>
      <c r="B57" s="108"/>
      <c r="C57" s="49">
        <v>2005</v>
      </c>
      <c r="D57" s="101">
        <v>138414</v>
      </c>
      <c r="E57" s="50">
        <v>10413.095485</v>
      </c>
      <c r="F57" s="51">
        <v>5.4562070797317778E-2</v>
      </c>
      <c r="G57" s="52">
        <v>180</v>
      </c>
      <c r="H57" s="53">
        <v>80.512169150151593</v>
      </c>
      <c r="I57" s="102">
        <v>130.35286565812427</v>
      </c>
      <c r="J57" s="102">
        <v>47.346671089316672</v>
      </c>
      <c r="K57" s="102">
        <f t="shared" si="15"/>
        <v>123.25086499472677</v>
      </c>
      <c r="L57" s="102">
        <f t="shared" si="13"/>
        <v>74.441401635659417</v>
      </c>
      <c r="M57" s="102">
        <f t="shared" si="14"/>
        <v>30.371528497916668</v>
      </c>
      <c r="N57" s="102">
        <f t="shared" si="16"/>
        <v>69.885672360971924</v>
      </c>
      <c r="O57" s="102">
        <f t="shared" si="17"/>
        <v>-47.524744419095128</v>
      </c>
      <c r="P57" s="102">
        <f t="shared" si="18"/>
        <v>-45.360413738691619</v>
      </c>
    </row>
    <row r="58" spans="1:16">
      <c r="A58" s="49">
        <v>5</v>
      </c>
      <c r="B58" s="108"/>
      <c r="C58" s="49">
        <v>2004</v>
      </c>
      <c r="D58" s="101">
        <v>165625</v>
      </c>
      <c r="E58" s="50">
        <v>10575.913880999999</v>
      </c>
      <c r="F58" s="51">
        <v>5.4151283053994456E-2</v>
      </c>
      <c r="G58" s="52">
        <v>180</v>
      </c>
      <c r="H58" s="53">
        <v>92.472753825367505</v>
      </c>
      <c r="I58" s="102">
        <v>146.5281333333505</v>
      </c>
      <c r="J58" s="102">
        <v>47.724942177058331</v>
      </c>
      <c r="K58" s="102">
        <f t="shared" si="15"/>
        <v>139.36939200679174</v>
      </c>
      <c r="L58" s="102">
        <f t="shared" si="13"/>
        <v>75.605361922758405</v>
      </c>
      <c r="M58" s="102">
        <f t="shared" si="14"/>
        <v>30.846415486249999</v>
      </c>
      <c r="N58" s="102">
        <f t="shared" si="16"/>
        <v>70.978399599820904</v>
      </c>
      <c r="O58" s="102">
        <f t="shared" si="17"/>
        <v>-60.284355699003278</v>
      </c>
      <c r="P58" s="102">
        <f t="shared" si="18"/>
        <v>-58.13234354592521</v>
      </c>
    </row>
    <row r="59" spans="1:16">
      <c r="A59" s="49">
        <v>5</v>
      </c>
      <c r="B59" s="108"/>
      <c r="C59" s="49">
        <v>2003</v>
      </c>
      <c r="D59" s="101">
        <v>507198</v>
      </c>
      <c r="E59" s="50">
        <v>28422.689064999999</v>
      </c>
      <c r="F59" s="51">
        <v>5.4387223852737178E-2</v>
      </c>
      <c r="G59" s="52">
        <v>180</v>
      </c>
      <c r="H59" s="53">
        <v>105.95886587977913</v>
      </c>
      <c r="I59" s="102">
        <v>452.74343428660143</v>
      </c>
      <c r="J59" s="102">
        <v>128.81926272290835</v>
      </c>
      <c r="K59" s="102">
        <f t="shared" si="15"/>
        <v>433.42054487816517</v>
      </c>
      <c r="L59" s="102">
        <f t="shared" si="13"/>
        <v>203.18884190594071</v>
      </c>
      <c r="M59" s="102">
        <f t="shared" si="14"/>
        <v>82.899509772916673</v>
      </c>
      <c r="N59" s="102">
        <f t="shared" si="16"/>
        <v>190.7539154400032</v>
      </c>
      <c r="O59" s="102">
        <f t="shared" si="17"/>
        <v>-212.12140352356161</v>
      </c>
      <c r="P59" s="102">
        <f t="shared" si="18"/>
        <v>-206.26663502243767</v>
      </c>
    </row>
    <row r="60" spans="1:16">
      <c r="A60" s="49">
        <v>5</v>
      </c>
      <c r="B60" s="108"/>
      <c r="C60" s="49">
        <v>2002</v>
      </c>
      <c r="D60" s="101">
        <v>189645</v>
      </c>
      <c r="E60" s="50">
        <v>10575.806959999998</v>
      </c>
      <c r="F60" s="51">
        <v>5.5152041731641066E-2</v>
      </c>
      <c r="G60" s="52">
        <v>180</v>
      </c>
      <c r="H60" s="53">
        <v>112.00324277685189</v>
      </c>
      <c r="I60" s="102">
        <v>181.45526224087192</v>
      </c>
      <c r="J60" s="102">
        <v>48.60644556697499</v>
      </c>
      <c r="K60" s="102">
        <f t="shared" si="15"/>
        <v>174.16429540582567</v>
      </c>
      <c r="L60" s="102">
        <f t="shared" si="13"/>
        <v>75.604597563196378</v>
      </c>
      <c r="M60" s="102">
        <f t="shared" si="14"/>
        <v>30.846103633333328</v>
      </c>
      <c r="N60" s="102">
        <f t="shared" si="16"/>
        <v>70.977682018196376</v>
      </c>
      <c r="O60" s="102">
        <f t="shared" si="17"/>
        <v>-89.973064976024204</v>
      </c>
      <c r="P60" s="102">
        <f t="shared" si="18"/>
        <v>-87.708621379484896</v>
      </c>
    </row>
    <row r="61" spans="1:16">
      <c r="A61" s="54">
        <v>5</v>
      </c>
      <c r="B61" s="109"/>
      <c r="C61" s="54">
        <v>2001</v>
      </c>
      <c r="D61" s="103">
        <v>11554</v>
      </c>
      <c r="E61" s="55">
        <v>385.95395000000002</v>
      </c>
      <c r="F61" s="56">
        <v>5.671359279105706E-2</v>
      </c>
      <c r="G61" s="57">
        <v>180</v>
      </c>
      <c r="H61" s="58">
        <v>128.01764439254993</v>
      </c>
      <c r="I61" s="104">
        <v>8.3914956437216031</v>
      </c>
      <c r="J61" s="104">
        <v>1.8240695963666664</v>
      </c>
      <c r="K61" s="104">
        <f t="shared" si="15"/>
        <v>8.117885204266603</v>
      </c>
      <c r="L61" s="104">
        <f t="shared" si="13"/>
        <v>2.7591174061743673</v>
      </c>
      <c r="M61" s="104">
        <f t="shared" si="14"/>
        <v>1.1256990208333335</v>
      </c>
      <c r="N61" s="104">
        <f t="shared" si="16"/>
        <v>2.5902625530493673</v>
      </c>
      <c r="O61" s="104">
        <f t="shared" si="17"/>
        <v>-4.7875215019151502</v>
      </c>
      <c r="P61" s="104">
        <f t="shared" si="18"/>
        <v>-4.69847925353465</v>
      </c>
    </row>
    <row r="62" spans="1:16">
      <c r="A62" s="49">
        <v>5.5</v>
      </c>
      <c r="B62" s="106">
        <v>5.5</v>
      </c>
      <c r="C62" s="49">
        <v>2011</v>
      </c>
      <c r="D62" s="101">
        <v>478</v>
      </c>
      <c r="E62" s="50">
        <v>27.447212999999998</v>
      </c>
      <c r="F62" s="51">
        <v>6.0167897961078964E-2</v>
      </c>
      <c r="G62" s="52">
        <v>180</v>
      </c>
      <c r="H62" s="53">
        <v>76.229551065895109</v>
      </c>
      <c r="I62" s="102">
        <v>0.33989747510457025</v>
      </c>
      <c r="J62" s="102">
        <v>0.13762009259166666</v>
      </c>
      <c r="K62" s="102">
        <f t="shared" si="15"/>
        <v>0.31925446121582024</v>
      </c>
      <c r="L62" s="102">
        <f t="shared" si="13"/>
        <v>0.1962153338222743</v>
      </c>
      <c r="M62" s="102">
        <f t="shared" si="14"/>
        <v>8.0054371249999992E-2</v>
      </c>
      <c r="N62" s="102">
        <f t="shared" si="16"/>
        <v>0.1842071781347743</v>
      </c>
      <c r="O62" s="102">
        <f t="shared" si="17"/>
        <v>-0.12212982008995156</v>
      </c>
      <c r="P62" s="102">
        <f t="shared" si="18"/>
        <v>-0.11479019061888904</v>
      </c>
    </row>
    <row r="63" spans="1:16">
      <c r="A63" s="49">
        <v>5.5</v>
      </c>
      <c r="B63" s="108"/>
      <c r="C63" s="49">
        <v>2010</v>
      </c>
      <c r="D63" s="101">
        <v>4010</v>
      </c>
      <c r="E63" s="50">
        <v>251.4144</v>
      </c>
      <c r="F63" s="51">
        <v>6.1284167317385153E-2</v>
      </c>
      <c r="G63" s="52">
        <v>180</v>
      </c>
      <c r="H63" s="53">
        <v>66.268323107188763</v>
      </c>
      <c r="I63" s="102">
        <v>2.9198663902574595</v>
      </c>
      <c r="J63" s="102">
        <v>1.2839768462999999</v>
      </c>
      <c r="K63" s="102">
        <f t="shared" si="15"/>
        <v>2.7272698633124595</v>
      </c>
      <c r="L63" s="102">
        <f t="shared" si="13"/>
        <v>1.7973176520226957</v>
      </c>
      <c r="M63" s="102">
        <f t="shared" si="14"/>
        <v>0.73329200000000005</v>
      </c>
      <c r="N63" s="102">
        <f t="shared" si="16"/>
        <v>1.6873238520226956</v>
      </c>
      <c r="O63" s="102">
        <f t="shared" si="17"/>
        <v>-0.95416642749954927</v>
      </c>
      <c r="P63" s="102">
        <f t="shared" si="18"/>
        <v>-0.88395410959629928</v>
      </c>
    </row>
    <row r="64" spans="1:16">
      <c r="A64" s="49">
        <v>5.5</v>
      </c>
      <c r="B64" s="108"/>
      <c r="C64" s="49">
        <v>2009</v>
      </c>
      <c r="D64" s="101">
        <v>31638</v>
      </c>
      <c r="E64" s="50">
        <v>1654.6507840000002</v>
      </c>
      <c r="F64" s="51">
        <v>5.9669477577572037E-2</v>
      </c>
      <c r="G64" s="52">
        <v>180</v>
      </c>
      <c r="H64" s="53">
        <v>79.008475337597275</v>
      </c>
      <c r="I64" s="102">
        <v>20.88062699179434</v>
      </c>
      <c r="J64" s="102">
        <v>8.2276789878833334</v>
      </c>
      <c r="K64" s="102">
        <f t="shared" si="15"/>
        <v>19.646475143611841</v>
      </c>
      <c r="L64" s="102">
        <f t="shared" si="13"/>
        <v>11.828809575013972</v>
      </c>
      <c r="M64" s="102">
        <f t="shared" si="14"/>
        <v>4.8260647866666675</v>
      </c>
      <c r="N64" s="102">
        <f t="shared" si="16"/>
        <v>11.104899857013972</v>
      </c>
      <c r="O64" s="102">
        <f t="shared" si="17"/>
        <v>-7.6940448042633127</v>
      </c>
      <c r="P64" s="102">
        <f t="shared" si="18"/>
        <v>-7.2603389936081886</v>
      </c>
    </row>
    <row r="65" spans="1:16">
      <c r="A65" s="49">
        <v>5.5</v>
      </c>
      <c r="B65" s="108"/>
      <c r="C65" s="49">
        <v>2008</v>
      </c>
      <c r="D65" s="101">
        <v>56854</v>
      </c>
      <c r="E65" s="50">
        <v>5255.9404219999997</v>
      </c>
      <c r="F65" s="51">
        <v>6.0237194055792885E-2</v>
      </c>
      <c r="G65" s="52">
        <v>180</v>
      </c>
      <c r="H65" s="53">
        <v>45.459748001686904</v>
      </c>
      <c r="I65" s="102">
        <v>53.825769578314407</v>
      </c>
      <c r="J65" s="102">
        <v>26.383591928808325</v>
      </c>
      <c r="K65" s="102">
        <f t="shared" si="15"/>
        <v>49.868230788993159</v>
      </c>
      <c r="L65" s="102">
        <f t="shared" si="13"/>
        <v>37.5738004602768</v>
      </c>
      <c r="M65" s="102">
        <f t="shared" si="14"/>
        <v>15.329826230833334</v>
      </c>
      <c r="N65" s="102">
        <f t="shared" si="16"/>
        <v>35.274326525651801</v>
      </c>
      <c r="O65" s="102">
        <f t="shared" si="17"/>
        <v>-13.814173750331966</v>
      </c>
      <c r="P65" s="102">
        <f t="shared" si="18"/>
        <v>-12.404818623840153</v>
      </c>
    </row>
    <row r="66" spans="1:16">
      <c r="A66" s="49">
        <v>5.5</v>
      </c>
      <c r="B66" s="108"/>
      <c r="C66" s="49">
        <v>2007</v>
      </c>
      <c r="D66" s="101">
        <v>58294</v>
      </c>
      <c r="E66" s="50">
        <v>5440.0418589999999</v>
      </c>
      <c r="F66" s="51">
        <v>6.0490777688444262E-2</v>
      </c>
      <c r="G66" s="52">
        <v>180</v>
      </c>
      <c r="H66" s="53">
        <v>56.976851282901151</v>
      </c>
      <c r="I66" s="102">
        <v>59.447050493265728</v>
      </c>
      <c r="J66" s="102">
        <v>27.422696892383335</v>
      </c>
      <c r="K66" s="102">
        <f t="shared" si="15"/>
        <v>55.33364595940823</v>
      </c>
      <c r="L66" s="102">
        <f t="shared" si="13"/>
        <v>38.889909491751702</v>
      </c>
      <c r="M66" s="102">
        <f t="shared" si="14"/>
        <v>15.866788755416668</v>
      </c>
      <c r="N66" s="102">
        <f t="shared" si="16"/>
        <v>36.509891178439204</v>
      </c>
      <c r="O66" s="102">
        <f t="shared" si="17"/>
        <v>-17.473569851286921</v>
      </c>
      <c r="P66" s="102">
        <f t="shared" si="18"/>
        <v>-16.00019156382367</v>
      </c>
    </row>
    <row r="67" spans="1:16">
      <c r="A67" s="49">
        <v>5.5</v>
      </c>
      <c r="B67" s="108"/>
      <c r="C67" s="49">
        <v>2006</v>
      </c>
      <c r="D67" s="101">
        <v>58097</v>
      </c>
      <c r="E67" s="50">
        <v>4979.581948</v>
      </c>
      <c r="F67" s="51">
        <v>5.9999014621678837E-2</v>
      </c>
      <c r="G67" s="52">
        <v>180</v>
      </c>
      <c r="H67" s="53">
        <v>69.433107027963715</v>
      </c>
      <c r="I67" s="102">
        <v>58.736455803695854</v>
      </c>
      <c r="J67" s="102">
        <v>24.897500842324998</v>
      </c>
      <c r="K67" s="102">
        <f t="shared" si="15"/>
        <v>55.001830677347101</v>
      </c>
      <c r="L67" s="102">
        <f t="shared" si="13"/>
        <v>35.598161978128381</v>
      </c>
      <c r="M67" s="102">
        <f t="shared" si="14"/>
        <v>14.523780681666667</v>
      </c>
      <c r="N67" s="102">
        <f t="shared" si="16"/>
        <v>33.419594875878381</v>
      </c>
      <c r="O67" s="102">
        <f t="shared" si="17"/>
        <v>-19.667549751732352</v>
      </c>
      <c r="P67" s="102">
        <f t="shared" si="18"/>
        <v>-18.344900431248412</v>
      </c>
    </row>
    <row r="68" spans="1:16">
      <c r="A68" s="49">
        <v>5.5</v>
      </c>
      <c r="B68" s="108"/>
      <c r="C68" s="49">
        <v>2005</v>
      </c>
      <c r="D68" s="101">
        <v>52612</v>
      </c>
      <c r="E68" s="50">
        <v>3338.4599399999997</v>
      </c>
      <c r="F68" s="51">
        <v>5.891594548188589E-2</v>
      </c>
      <c r="G68" s="52">
        <v>180</v>
      </c>
      <c r="H68" s="53">
        <v>79.099730387658909</v>
      </c>
      <c r="I68" s="102">
        <v>42.035498122214911</v>
      </c>
      <c r="J68" s="102">
        <v>16.390710318208335</v>
      </c>
      <c r="K68" s="102">
        <f t="shared" si="15"/>
        <v>39.57689157448366</v>
      </c>
      <c r="L68" s="102">
        <f t="shared" si="13"/>
        <v>23.866067260795838</v>
      </c>
      <c r="M68" s="102">
        <f t="shared" si="14"/>
        <v>9.7371748250000003</v>
      </c>
      <c r="N68" s="102">
        <f t="shared" si="16"/>
        <v>22.405491037045838</v>
      </c>
      <c r="O68" s="102">
        <f t="shared" si="17"/>
        <v>-15.444016232206211</v>
      </c>
      <c r="P68" s="102">
        <f t="shared" si="18"/>
        <v>-14.595690456822149</v>
      </c>
    </row>
    <row r="69" spans="1:16">
      <c r="A69" s="49">
        <v>5.5</v>
      </c>
      <c r="B69" s="108"/>
      <c r="C69" s="49">
        <v>2004</v>
      </c>
      <c r="D69" s="101">
        <v>56752</v>
      </c>
      <c r="E69" s="50">
        <v>3196.1519760000001</v>
      </c>
      <c r="F69" s="51">
        <v>5.8641867106947604E-2</v>
      </c>
      <c r="G69" s="52">
        <v>180</v>
      </c>
      <c r="H69" s="53">
        <v>91.425882798196454</v>
      </c>
      <c r="I69" s="102">
        <v>44.54237763930098</v>
      </c>
      <c r="J69" s="102">
        <v>15.619026619183332</v>
      </c>
      <c r="K69" s="102">
        <f t="shared" si="15"/>
        <v>42.199523646423479</v>
      </c>
      <c r="L69" s="102">
        <f t="shared" si="13"/>
        <v>22.848732471218909</v>
      </c>
      <c r="M69" s="102">
        <f t="shared" si="14"/>
        <v>9.3221099299999999</v>
      </c>
      <c r="N69" s="102">
        <f t="shared" si="16"/>
        <v>21.450415981718908</v>
      </c>
      <c r="O69" s="102">
        <f t="shared" si="17"/>
        <v>-18.439598392869758</v>
      </c>
      <c r="P69" s="102">
        <f t="shared" si="18"/>
        <v>-17.636741514998885</v>
      </c>
    </row>
    <row r="70" spans="1:16">
      <c r="A70" s="49">
        <v>5.5</v>
      </c>
      <c r="B70" s="108"/>
      <c r="C70" s="49">
        <v>2003</v>
      </c>
      <c r="D70" s="101">
        <v>77036</v>
      </c>
      <c r="E70" s="50">
        <v>3623.6534160000001</v>
      </c>
      <c r="F70" s="51">
        <v>5.9220822874386056E-2</v>
      </c>
      <c r="G70" s="52">
        <v>180</v>
      </c>
      <c r="H70" s="53">
        <v>104.69673216038055</v>
      </c>
      <c r="I70" s="102">
        <v>57.732123160452716</v>
      </c>
      <c r="J70" s="102">
        <v>17.882978092258334</v>
      </c>
      <c r="K70" s="102">
        <f t="shared" si="15"/>
        <v>55.049676446613965</v>
      </c>
      <c r="L70" s="102">
        <f t="shared" si="13"/>
        <v>25.904865629769578</v>
      </c>
      <c r="M70" s="102">
        <f t="shared" si="14"/>
        <v>10.56898913</v>
      </c>
      <c r="N70" s="102">
        <f t="shared" si="16"/>
        <v>24.319517260269578</v>
      </c>
      <c r="O70" s="102">
        <f t="shared" si="17"/>
        <v>-27.053168901080667</v>
      </c>
      <c r="P70" s="102">
        <f t="shared" si="18"/>
        <v>-26.120635308392728</v>
      </c>
    </row>
    <row r="71" spans="1:16">
      <c r="A71" s="49">
        <v>5.5</v>
      </c>
      <c r="B71" s="108"/>
      <c r="C71" s="49">
        <v>2002</v>
      </c>
      <c r="D71" s="101">
        <v>140226</v>
      </c>
      <c r="E71" s="50">
        <v>6466.9024299999992</v>
      </c>
      <c r="F71" s="51">
        <v>5.953172134311914E-2</v>
      </c>
      <c r="G71" s="52">
        <v>180</v>
      </c>
      <c r="H71" s="53">
        <v>115.49512531194937</v>
      </c>
      <c r="I71" s="102">
        <v>117.39600986937207</v>
      </c>
      <c r="J71" s="102">
        <v>32.082152784658334</v>
      </c>
      <c r="K71" s="102">
        <f t="shared" si="15"/>
        <v>112.58368695167331</v>
      </c>
      <c r="L71" s="102">
        <f t="shared" si="13"/>
        <v>46.230756437767539</v>
      </c>
      <c r="M71" s="102">
        <f t="shared" si="14"/>
        <v>18.861798754166664</v>
      </c>
      <c r="N71" s="102">
        <f t="shared" si="16"/>
        <v>43.401486624642537</v>
      </c>
      <c r="O71" s="102">
        <f t="shared" si="17"/>
        <v>-60.490465416863849</v>
      </c>
      <c r="P71" s="102">
        <f t="shared" si="18"/>
        <v>-58.804870277976164</v>
      </c>
    </row>
    <row r="72" spans="1:16">
      <c r="A72" s="54">
        <v>5.5</v>
      </c>
      <c r="B72" s="109"/>
      <c r="C72" s="54">
        <v>2001</v>
      </c>
      <c r="D72" s="103">
        <v>82299</v>
      </c>
      <c r="E72" s="55">
        <v>2771.846376</v>
      </c>
      <c r="F72" s="56">
        <v>6.0109575754136238E-2</v>
      </c>
      <c r="G72" s="57">
        <v>180</v>
      </c>
      <c r="H72" s="58">
        <v>129.1419501933465</v>
      </c>
      <c r="I72" s="104">
        <v>61.873996682871464</v>
      </c>
      <c r="J72" s="104">
        <v>13.884542476416668</v>
      </c>
      <c r="K72" s="104">
        <f t="shared" si="15"/>
        <v>59.791315311408965</v>
      </c>
      <c r="L72" s="104">
        <f t="shared" si="13"/>
        <v>19.815445814877499</v>
      </c>
      <c r="M72" s="104">
        <f t="shared" si="14"/>
        <v>8.0845519299999999</v>
      </c>
      <c r="N72" s="104">
        <f t="shared" si="16"/>
        <v>18.602763025377499</v>
      </c>
      <c r="O72" s="104">
        <f t="shared" si="17"/>
        <v>-35.749768237794868</v>
      </c>
      <c r="P72" s="104">
        <f t="shared" si="18"/>
        <v>-35.010269443126745</v>
      </c>
    </row>
    <row r="73" spans="1:16">
      <c r="A73" s="49">
        <v>6</v>
      </c>
      <c r="B73" s="105">
        <v>6</v>
      </c>
      <c r="C73" s="49">
        <v>2011</v>
      </c>
      <c r="D73" s="101">
        <v>203</v>
      </c>
      <c r="E73" s="50">
        <v>10.045961999999999</v>
      </c>
      <c r="F73" s="51">
        <v>6.5454090857600303E-2</v>
      </c>
      <c r="G73" s="52">
        <v>180</v>
      </c>
      <c r="H73" s="53">
        <v>83.429088025616664</v>
      </c>
      <c r="I73" s="102">
        <v>0.13409592322239822</v>
      </c>
      <c r="J73" s="102">
        <v>5.4795775791666668E-2</v>
      </c>
      <c r="K73" s="102">
        <f t="shared" si="15"/>
        <v>0.12587655685364821</v>
      </c>
      <c r="L73" s="102">
        <f t="shared" si="13"/>
        <v>7.1816828447969647E-2</v>
      </c>
      <c r="M73" s="102">
        <f t="shared" si="14"/>
        <v>2.9300722500000001E-2</v>
      </c>
      <c r="N73" s="102">
        <f t="shared" si="16"/>
        <v>6.7421720072969649E-2</v>
      </c>
      <c r="O73" s="102">
        <f t="shared" si="17"/>
        <v>-5.2937230558264284E-2</v>
      </c>
      <c r="P73" s="102">
        <f t="shared" si="18"/>
        <v>-4.9686611263576777E-2</v>
      </c>
    </row>
    <row r="74" spans="1:16">
      <c r="A74" s="49">
        <v>6</v>
      </c>
      <c r="B74" s="106"/>
      <c r="C74" s="49">
        <v>2010</v>
      </c>
      <c r="D74" s="101">
        <v>820</v>
      </c>
      <c r="E74" s="50">
        <v>32.924014999999997</v>
      </c>
      <c r="F74" s="51">
        <v>6.6778204511205572E-2</v>
      </c>
      <c r="G74" s="52">
        <v>180</v>
      </c>
      <c r="H74" s="53">
        <v>95.490090743792933</v>
      </c>
      <c r="I74" s="102">
        <v>0.48941357393807938</v>
      </c>
      <c r="J74" s="102">
        <v>0.18321721724999998</v>
      </c>
      <c r="K74" s="102">
        <f t="shared" si="15"/>
        <v>0.46193099135057941</v>
      </c>
      <c r="L74" s="102">
        <f t="shared" si="13"/>
        <v>0.23536803514420815</v>
      </c>
      <c r="M74" s="102">
        <f t="shared" si="14"/>
        <v>9.6028377083333324E-2</v>
      </c>
      <c r="N74" s="102">
        <f t="shared" si="16"/>
        <v>0.22096377858170815</v>
      </c>
      <c r="O74" s="102">
        <f t="shared" si="17"/>
        <v>-0.21593870797479056</v>
      </c>
      <c r="P74" s="102">
        <f t="shared" si="18"/>
        <v>-0.20482213085354056</v>
      </c>
    </row>
    <row r="75" spans="1:16">
      <c r="A75" s="49">
        <v>6</v>
      </c>
      <c r="B75" s="106"/>
      <c r="C75" s="49">
        <v>2009</v>
      </c>
      <c r="D75" s="101">
        <v>20541</v>
      </c>
      <c r="E75" s="50">
        <v>882.70291099999997</v>
      </c>
      <c r="F75" s="51">
        <v>6.4977185581639021E-2</v>
      </c>
      <c r="G75" s="52">
        <v>180</v>
      </c>
      <c r="H75" s="53">
        <v>84.422879065366516</v>
      </c>
      <c r="I75" s="102">
        <v>11.8549699433967</v>
      </c>
      <c r="J75" s="102">
        <v>4.7796292384583321</v>
      </c>
      <c r="K75" s="102">
        <f t="shared" si="15"/>
        <v>11.13802555762795</v>
      </c>
      <c r="L75" s="102">
        <f t="shared" si="13"/>
        <v>6.3102890026669849</v>
      </c>
      <c r="M75" s="102">
        <f t="shared" si="14"/>
        <v>2.5745501570833333</v>
      </c>
      <c r="N75" s="102">
        <f t="shared" si="16"/>
        <v>5.9241064791044851</v>
      </c>
      <c r="O75" s="102">
        <f t="shared" si="17"/>
        <v>-4.7129787996202577</v>
      </c>
      <c r="P75" s="102">
        <f t="shared" si="18"/>
        <v>-4.4318312167449454</v>
      </c>
    </row>
    <row r="76" spans="1:16">
      <c r="A76" s="49">
        <v>6</v>
      </c>
      <c r="B76" s="106"/>
      <c r="C76" s="49">
        <v>2008</v>
      </c>
      <c r="D76" s="101">
        <v>26706</v>
      </c>
      <c r="E76" s="50">
        <v>1909.007382</v>
      </c>
      <c r="F76" s="51">
        <v>6.5111529981920213E-2</v>
      </c>
      <c r="G76" s="52">
        <v>180</v>
      </c>
      <c r="H76" s="53">
        <v>45.569103611774295</v>
      </c>
      <c r="I76" s="102">
        <v>20.040699719193693</v>
      </c>
      <c r="J76" s="102">
        <v>10.358199282400001</v>
      </c>
      <c r="K76" s="102">
        <f t="shared" si="15"/>
        <v>18.486969826833693</v>
      </c>
      <c r="L76" s="102">
        <f t="shared" si="13"/>
        <v>13.647160486870414</v>
      </c>
      <c r="M76" s="102">
        <f t="shared" si="14"/>
        <v>5.5679381975000002</v>
      </c>
      <c r="N76" s="102">
        <f t="shared" si="16"/>
        <v>12.811969757245414</v>
      </c>
      <c r="O76" s="102">
        <f t="shared" si="17"/>
        <v>-5.4345083474747877</v>
      </c>
      <c r="P76" s="102">
        <f t="shared" si="18"/>
        <v>-4.8237500591500373</v>
      </c>
    </row>
    <row r="77" spans="1:16">
      <c r="A77" s="49">
        <v>6</v>
      </c>
      <c r="B77" s="106"/>
      <c r="C77" s="49">
        <v>2007</v>
      </c>
      <c r="D77" s="101">
        <v>45431</v>
      </c>
      <c r="E77" s="50">
        <v>3403.9388349999999</v>
      </c>
      <c r="F77" s="51">
        <v>6.521784668748315E-2</v>
      </c>
      <c r="G77" s="52">
        <v>180</v>
      </c>
      <c r="H77" s="53">
        <v>55.905382243156524</v>
      </c>
      <c r="I77" s="102">
        <v>37.783746829529932</v>
      </c>
      <c r="J77" s="102">
        <v>18.499796756216668</v>
      </c>
      <c r="K77" s="102">
        <f t="shared" si="15"/>
        <v>35.008777316097429</v>
      </c>
      <c r="L77" s="102">
        <f t="shared" si="13"/>
        <v>24.334164449415265</v>
      </c>
      <c r="M77" s="102">
        <f t="shared" si="14"/>
        <v>9.928154935416666</v>
      </c>
      <c r="N77" s="102">
        <f t="shared" si="16"/>
        <v>22.844941209102764</v>
      </c>
      <c r="O77" s="102">
        <f t="shared" si="17"/>
        <v>-11.432145023097465</v>
      </c>
      <c r="P77" s="102">
        <f t="shared" si="18"/>
        <v>-10.339260690945466</v>
      </c>
    </row>
    <row r="78" spans="1:16">
      <c r="A78" s="49">
        <v>6</v>
      </c>
      <c r="B78" s="106"/>
      <c r="C78" s="49">
        <v>2006</v>
      </c>
      <c r="D78" s="101">
        <v>47425</v>
      </c>
      <c r="E78" s="50">
        <v>3436.377731</v>
      </c>
      <c r="F78" s="51">
        <v>6.4735177567998278E-2</v>
      </c>
      <c r="G78" s="52">
        <v>180</v>
      </c>
      <c r="H78" s="53">
        <v>67.986017470790074</v>
      </c>
      <c r="I78" s="102">
        <v>40.955121359053116</v>
      </c>
      <c r="J78" s="102">
        <v>18.53787688391667</v>
      </c>
      <c r="K78" s="102">
        <f t="shared" si="15"/>
        <v>38.174439826465616</v>
      </c>
      <c r="L78" s="102">
        <f t="shared" si="13"/>
        <v>24.566064453523737</v>
      </c>
      <c r="M78" s="102">
        <f t="shared" si="14"/>
        <v>10.022768382083333</v>
      </c>
      <c r="N78" s="102">
        <f t="shared" si="16"/>
        <v>23.062649196211236</v>
      </c>
      <c r="O78" s="102">
        <f t="shared" si="17"/>
        <v>-13.930698369699972</v>
      </c>
      <c r="P78" s="102">
        <f t="shared" si="18"/>
        <v>-12.845022035716223</v>
      </c>
    </row>
    <row r="79" spans="1:16">
      <c r="A79" s="49">
        <v>6</v>
      </c>
      <c r="B79" s="106"/>
      <c r="C79" s="49">
        <v>2005</v>
      </c>
      <c r="D79" s="101">
        <v>6203</v>
      </c>
      <c r="E79" s="50">
        <v>315.55059600000004</v>
      </c>
      <c r="F79" s="51">
        <v>6.5174518042108207E-2</v>
      </c>
      <c r="G79" s="52">
        <v>180</v>
      </c>
      <c r="H79" s="53">
        <v>82.058200707692549</v>
      </c>
      <c r="I79" s="102">
        <v>4.1628820848704846</v>
      </c>
      <c r="J79" s="102">
        <v>1.7138215010166669</v>
      </c>
      <c r="K79" s="102">
        <f t="shared" si="15"/>
        <v>3.9058088597179847</v>
      </c>
      <c r="L79" s="102">
        <f t="shared" si="13"/>
        <v>2.2558161199083355</v>
      </c>
      <c r="M79" s="102">
        <f t="shared" si="14"/>
        <v>0.9203559050000002</v>
      </c>
      <c r="N79" s="102">
        <f t="shared" si="16"/>
        <v>2.1177627341583354</v>
      </c>
      <c r="O79" s="102">
        <f t="shared" si="17"/>
        <v>-1.6210060702178266</v>
      </c>
      <c r="P79" s="102">
        <f t="shared" si="18"/>
        <v>-1.5198392067257018</v>
      </c>
    </row>
    <row r="80" spans="1:16">
      <c r="A80" s="49">
        <v>6</v>
      </c>
      <c r="B80" s="106"/>
      <c r="C80" s="49">
        <v>2004</v>
      </c>
      <c r="D80" s="101">
        <v>8154</v>
      </c>
      <c r="E80" s="50">
        <v>385.56640500000003</v>
      </c>
      <c r="F80" s="51">
        <v>6.4386751572144865E-2</v>
      </c>
      <c r="G80" s="52">
        <v>180</v>
      </c>
      <c r="H80" s="53">
        <v>93.776763245231393</v>
      </c>
      <c r="I80" s="102">
        <v>5.597362710074</v>
      </c>
      <c r="J80" s="102">
        <v>2.0687806944416662</v>
      </c>
      <c r="K80" s="102">
        <f t="shared" si="15"/>
        <v>5.2870456059077497</v>
      </c>
      <c r="L80" s="102">
        <f t="shared" si="13"/>
        <v>2.756346914629519</v>
      </c>
      <c r="M80" s="102">
        <f t="shared" si="14"/>
        <v>1.1245686812500002</v>
      </c>
      <c r="N80" s="102">
        <f t="shared" si="16"/>
        <v>2.5876616124420191</v>
      </c>
      <c r="O80" s="102">
        <f t="shared" si="17"/>
        <v>-2.414863426127809</v>
      </c>
      <c r="P80" s="102">
        <f t="shared" si="18"/>
        <v>-2.294476394445871</v>
      </c>
    </row>
    <row r="81" spans="1:16">
      <c r="A81" s="49">
        <v>6</v>
      </c>
      <c r="B81" s="106"/>
      <c r="C81" s="49">
        <v>2003</v>
      </c>
      <c r="D81" s="101">
        <v>7322</v>
      </c>
      <c r="E81" s="50">
        <v>277.44252800000004</v>
      </c>
      <c r="F81" s="51">
        <v>6.492281086193101E-2</v>
      </c>
      <c r="G81" s="52">
        <v>180</v>
      </c>
      <c r="H81" s="53">
        <v>105.09514409052676</v>
      </c>
      <c r="I81" s="102">
        <v>4.5148751860018539</v>
      </c>
      <c r="J81" s="102">
        <v>1.5010290642000002</v>
      </c>
      <c r="K81" s="102">
        <f t="shared" si="15"/>
        <v>4.2897208263718536</v>
      </c>
      <c r="L81" s="102">
        <f t="shared" si="13"/>
        <v>1.9833881949331504</v>
      </c>
      <c r="M81" s="102">
        <f t="shared" si="14"/>
        <v>0.80920737333333348</v>
      </c>
      <c r="N81" s="102">
        <f t="shared" si="16"/>
        <v>1.8620070889331504</v>
      </c>
      <c r="O81" s="102">
        <f t="shared" si="17"/>
        <v>-2.1517639424083979</v>
      </c>
      <c r="P81" s="102">
        <f t="shared" si="18"/>
        <v>-2.0635566768228979</v>
      </c>
    </row>
    <row r="82" spans="1:16">
      <c r="A82" s="49">
        <v>6</v>
      </c>
      <c r="B82" s="106"/>
      <c r="C82" s="49">
        <v>2002</v>
      </c>
      <c r="D82" s="101">
        <v>87074</v>
      </c>
      <c r="E82" s="50">
        <v>3440.8832980000002</v>
      </c>
      <c r="F82" s="51">
        <v>6.4456906735114741E-2</v>
      </c>
      <c r="G82" s="52">
        <v>180</v>
      </c>
      <c r="H82" s="53">
        <v>117.42354158126986</v>
      </c>
      <c r="I82" s="102">
        <v>64.890955308626104</v>
      </c>
      <c r="J82" s="102">
        <v>18.482391152133335</v>
      </c>
      <c r="K82" s="102">
        <f t="shared" si="15"/>
        <v>62.118596635806107</v>
      </c>
      <c r="L82" s="102">
        <f t="shared" si="13"/>
        <v>24.598273965395258</v>
      </c>
      <c r="M82" s="102">
        <f t="shared" si="14"/>
        <v>10.035909619166668</v>
      </c>
      <c r="N82" s="102">
        <f t="shared" si="16"/>
        <v>23.092887522520257</v>
      </c>
      <c r="O82" s="102">
        <f t="shared" si="17"/>
        <v>-34.248779141746219</v>
      </c>
      <c r="P82" s="102">
        <f t="shared" si="18"/>
        <v>-33.17185274629297</v>
      </c>
    </row>
    <row r="83" spans="1:16">
      <c r="A83" s="54">
        <v>6</v>
      </c>
      <c r="B83" s="107"/>
      <c r="C83" s="54">
        <v>2001</v>
      </c>
      <c r="D83" s="103">
        <v>140599</v>
      </c>
      <c r="E83" s="55">
        <v>3482.6600680000001</v>
      </c>
      <c r="F83" s="56">
        <v>6.5442542284577632E-2</v>
      </c>
      <c r="G83" s="57">
        <v>180</v>
      </c>
      <c r="H83" s="58">
        <v>134.67911340521908</v>
      </c>
      <c r="I83" s="104">
        <v>86.93998302882774</v>
      </c>
      <c r="J83" s="104">
        <v>18.992844063574999</v>
      </c>
      <c r="K83" s="104">
        <f t="shared" si="15"/>
        <v>84.09105641929149</v>
      </c>
      <c r="L83" s="104">
        <f t="shared" ref="L83:L110" si="19">$I$4*E83</f>
        <v>24.896928800462351</v>
      </c>
      <c r="M83" s="104">
        <f t="shared" ref="M83:M110" si="20">$J$4*E83</f>
        <v>10.157758531666667</v>
      </c>
      <c r="N83" s="104">
        <f t="shared" si="16"/>
        <v>23.373265020712353</v>
      </c>
      <c r="O83" s="104">
        <f t="shared" si="17"/>
        <v>-52.736596094110581</v>
      </c>
      <c r="P83" s="104">
        <f t="shared" si="18"/>
        <v>-51.610122688792266</v>
      </c>
    </row>
    <row r="84" spans="1:16">
      <c r="A84" s="49">
        <v>6.5</v>
      </c>
      <c r="B84" s="106">
        <v>6.5</v>
      </c>
      <c r="C84" s="49">
        <v>2011</v>
      </c>
      <c r="D84" s="101">
        <v>2823</v>
      </c>
      <c r="E84" s="50">
        <v>42.545333999999997</v>
      </c>
      <c r="F84" s="51">
        <v>7.0253479786996156E-2</v>
      </c>
      <c r="G84" s="52">
        <v>180</v>
      </c>
      <c r="H84" s="53">
        <v>123.6946910794025</v>
      </c>
      <c r="I84" s="102">
        <v>0.88917809694384242</v>
      </c>
      <c r="J84" s="102">
        <v>0.24907981351666666</v>
      </c>
      <c r="K84" s="102">
        <f t="shared" si="15"/>
        <v>0.8518161249163424</v>
      </c>
      <c r="L84" s="102">
        <f t="shared" si="19"/>
        <v>0.30414916492214189</v>
      </c>
      <c r="M84" s="102">
        <f t="shared" si="20"/>
        <v>0.12409055749999999</v>
      </c>
      <c r="N84" s="102">
        <f t="shared" si="16"/>
        <v>0.2855355812971419</v>
      </c>
      <c r="O84" s="102">
        <f t="shared" si="17"/>
        <v>-0.4972745922184455</v>
      </c>
      <c r="P84" s="102">
        <f t="shared" si="18"/>
        <v>-0.48133846207632036</v>
      </c>
    </row>
    <row r="85" spans="1:16">
      <c r="A85" s="49">
        <v>6.5</v>
      </c>
      <c r="B85" s="108"/>
      <c r="C85" s="49">
        <v>2010</v>
      </c>
      <c r="D85" s="101">
        <v>150</v>
      </c>
      <c r="E85" s="50">
        <v>4.4438680000000002</v>
      </c>
      <c r="F85" s="51">
        <v>7.3751696540041239E-2</v>
      </c>
      <c r="G85" s="52">
        <v>180</v>
      </c>
      <c r="H85" s="53">
        <v>78.05659844081778</v>
      </c>
      <c r="I85" s="102">
        <v>5.8793771162860067E-2</v>
      </c>
      <c r="J85" s="102">
        <v>2.7311900349999998E-2</v>
      </c>
      <c r="K85" s="102">
        <f t="shared" si="15"/>
        <v>5.4696986110360071E-2</v>
      </c>
      <c r="L85" s="102">
        <f t="shared" si="19"/>
        <v>3.1768436492336127E-2</v>
      </c>
      <c r="M85" s="102">
        <f t="shared" si="20"/>
        <v>1.2961281666666668E-2</v>
      </c>
      <c r="N85" s="102">
        <f t="shared" si="16"/>
        <v>2.9824244242336127E-2</v>
      </c>
      <c r="O85" s="102">
        <f t="shared" si="17"/>
        <v>-2.2971534469945348E-2</v>
      </c>
      <c r="P85" s="102">
        <f t="shared" si="18"/>
        <v>-2.1141830587820352E-2</v>
      </c>
    </row>
    <row r="86" spans="1:16">
      <c r="A86" s="49">
        <v>6.5</v>
      </c>
      <c r="B86" s="108"/>
      <c r="C86" s="49">
        <v>2009</v>
      </c>
      <c r="D86" s="101">
        <v>4717</v>
      </c>
      <c r="E86" s="50">
        <v>163.308773</v>
      </c>
      <c r="F86" s="51">
        <v>7.010940027147225E-2</v>
      </c>
      <c r="G86" s="52">
        <v>180</v>
      </c>
      <c r="H86" s="53">
        <v>88.495624445111716</v>
      </c>
      <c r="I86" s="102">
        <v>2.3091640470630237</v>
      </c>
      <c r="J86" s="102">
        <v>0.95412334450833336</v>
      </c>
      <c r="K86" s="102">
        <f t="shared" si="15"/>
        <v>2.1660455453867735</v>
      </c>
      <c r="L86" s="102">
        <f t="shared" si="19"/>
        <v>1.1674659066587569</v>
      </c>
      <c r="M86" s="102">
        <f t="shared" si="20"/>
        <v>0.47631725458333335</v>
      </c>
      <c r="N86" s="102">
        <f t="shared" si="16"/>
        <v>1.0960183184712569</v>
      </c>
      <c r="O86" s="102">
        <f t="shared" si="17"/>
        <v>-0.97044341934362677</v>
      </c>
      <c r="P86" s="102">
        <f t="shared" si="18"/>
        <v>-0.90952314287818914</v>
      </c>
    </row>
    <row r="87" spans="1:16">
      <c r="A87" s="49">
        <v>6.5</v>
      </c>
      <c r="B87" s="108"/>
      <c r="C87" s="49">
        <v>2008</v>
      </c>
      <c r="D87" s="101">
        <v>7155</v>
      </c>
      <c r="E87" s="50">
        <v>369.82709999999997</v>
      </c>
      <c r="F87" s="51">
        <v>6.9698486832360323E-2</v>
      </c>
      <c r="G87" s="52">
        <v>180</v>
      </c>
      <c r="H87" s="53">
        <v>47.298371211844653</v>
      </c>
      <c r="I87" s="102">
        <v>4.0052421733570123</v>
      </c>
      <c r="J87" s="102">
        <v>2.1480324383000005</v>
      </c>
      <c r="K87" s="102">
        <f t="shared" si="15"/>
        <v>3.683037307612012</v>
      </c>
      <c r="L87" s="102">
        <f t="shared" si="19"/>
        <v>2.6438293710557654</v>
      </c>
      <c r="M87" s="102">
        <f t="shared" si="20"/>
        <v>1.078662375</v>
      </c>
      <c r="N87" s="102">
        <f t="shared" si="16"/>
        <v>2.4820300148057655</v>
      </c>
      <c r="O87" s="102">
        <f t="shared" si="17"/>
        <v>-1.1572008819560597</v>
      </c>
      <c r="P87" s="102">
        <f t="shared" si="18"/>
        <v>-1.0208561988853095</v>
      </c>
    </row>
    <row r="88" spans="1:16">
      <c r="A88" s="49">
        <v>6.5</v>
      </c>
      <c r="B88" s="108"/>
      <c r="C88" s="49">
        <v>2007</v>
      </c>
      <c r="D88" s="101">
        <v>8402</v>
      </c>
      <c r="E88" s="50">
        <v>427.500877</v>
      </c>
      <c r="F88" s="51">
        <v>7.0581261781832549E-2</v>
      </c>
      <c r="G88" s="52">
        <v>180</v>
      </c>
      <c r="H88" s="53">
        <v>57.212549872733945</v>
      </c>
      <c r="I88" s="102">
        <v>4.898692653401068</v>
      </c>
      <c r="J88" s="102">
        <v>2.5144626092916664</v>
      </c>
      <c r="K88" s="102">
        <f t="shared" si="15"/>
        <v>4.5215232620073182</v>
      </c>
      <c r="L88" s="102">
        <f t="shared" si="19"/>
        <v>3.0561291337619609</v>
      </c>
      <c r="M88" s="102">
        <f t="shared" si="20"/>
        <v>1.2468775579166667</v>
      </c>
      <c r="N88" s="102">
        <f t="shared" si="16"/>
        <v>2.869097500074461</v>
      </c>
      <c r="O88" s="102">
        <f t="shared" si="17"/>
        <v>-1.5661789916932409</v>
      </c>
      <c r="P88" s="102">
        <f t="shared" si="18"/>
        <v>-1.4045618976429286</v>
      </c>
    </row>
    <row r="89" spans="1:16">
      <c r="A89" s="49">
        <v>6.5</v>
      </c>
      <c r="B89" s="108"/>
      <c r="C89" s="49">
        <v>2006</v>
      </c>
      <c r="D89" s="101">
        <v>4512</v>
      </c>
      <c r="E89" s="50">
        <v>248.234343</v>
      </c>
      <c r="F89" s="51">
        <v>7.0266469100127696E-2</v>
      </c>
      <c r="G89" s="52">
        <v>180</v>
      </c>
      <c r="H89" s="53">
        <v>66.585769282536361</v>
      </c>
      <c r="I89" s="102">
        <v>3.0015426968647607</v>
      </c>
      <c r="J89" s="102">
        <v>1.4535458993333332</v>
      </c>
      <c r="K89" s="102">
        <f t="shared" si="15"/>
        <v>2.7835108119647609</v>
      </c>
      <c r="L89" s="102">
        <f t="shared" si="19"/>
        <v>1.7745839797249341</v>
      </c>
      <c r="M89" s="102">
        <f t="shared" si="20"/>
        <v>0.72401683375000003</v>
      </c>
      <c r="N89" s="102">
        <f t="shared" si="16"/>
        <v>1.6659814546624341</v>
      </c>
      <c r="O89" s="102">
        <f t="shared" si="17"/>
        <v>-1.0429149095688526</v>
      </c>
      <c r="P89" s="102">
        <f t="shared" si="18"/>
        <v>-0.94989995370697777</v>
      </c>
    </row>
    <row r="90" spans="1:16">
      <c r="A90" s="49">
        <v>6.5</v>
      </c>
      <c r="B90" s="108"/>
      <c r="C90" s="49">
        <v>2005</v>
      </c>
      <c r="D90" s="101">
        <v>700</v>
      </c>
      <c r="E90" s="50">
        <v>21.805916999999997</v>
      </c>
      <c r="F90" s="51">
        <v>7.1214134466346918E-2</v>
      </c>
      <c r="G90" s="52">
        <v>180</v>
      </c>
      <c r="H90" s="53">
        <v>107.13984548322365</v>
      </c>
      <c r="I90" s="102">
        <v>0.36951018468587005</v>
      </c>
      <c r="J90" s="102">
        <v>0.12940745878333335</v>
      </c>
      <c r="K90" s="102">
        <f t="shared" si="15"/>
        <v>0.35009906586837003</v>
      </c>
      <c r="L90" s="102">
        <f t="shared" si="19"/>
        <v>0.15588669361278343</v>
      </c>
      <c r="M90" s="102">
        <f t="shared" si="20"/>
        <v>6.3600591249999991E-2</v>
      </c>
      <c r="N90" s="102">
        <f t="shared" si="16"/>
        <v>0.14634660492528342</v>
      </c>
      <c r="O90" s="102">
        <f t="shared" si="17"/>
        <v>-0.18157996741212362</v>
      </c>
      <c r="P90" s="102">
        <f t="shared" si="18"/>
        <v>-0.1731895918016236</v>
      </c>
    </row>
    <row r="91" spans="1:16">
      <c r="A91" s="49">
        <v>6.5</v>
      </c>
      <c r="B91" s="108"/>
      <c r="C91" s="49">
        <v>2004</v>
      </c>
      <c r="D91" s="101">
        <v>1495</v>
      </c>
      <c r="E91" s="50">
        <v>50.185170999999997</v>
      </c>
      <c r="F91" s="51">
        <v>7.0110772704151988E-2</v>
      </c>
      <c r="G91" s="52">
        <v>180</v>
      </c>
      <c r="H91" s="53">
        <v>112.96047830543408</v>
      </c>
      <c r="I91" s="102">
        <v>0.90689901982033805</v>
      </c>
      <c r="J91" s="102">
        <v>0.29321009309166668</v>
      </c>
      <c r="K91" s="102">
        <f t="shared" si="15"/>
        <v>0.862917505856588</v>
      </c>
      <c r="L91" s="102">
        <f t="shared" si="19"/>
        <v>0.35876502582221809</v>
      </c>
      <c r="M91" s="102">
        <f t="shared" si="20"/>
        <v>0.14637341541666665</v>
      </c>
      <c r="N91" s="102">
        <f t="shared" si="16"/>
        <v>0.33680901350971809</v>
      </c>
      <c r="O91" s="102">
        <f t="shared" si="17"/>
        <v>-0.46591389489840201</v>
      </c>
      <c r="P91" s="102">
        <f t="shared" si="18"/>
        <v>-0.44719221849483948</v>
      </c>
    </row>
    <row r="92" spans="1:16">
      <c r="A92" s="49">
        <v>6.5</v>
      </c>
      <c r="B92" s="108"/>
      <c r="C92" s="49">
        <v>2003</v>
      </c>
      <c r="D92" s="101">
        <v>1312</v>
      </c>
      <c r="E92" s="50">
        <v>41.952598000000002</v>
      </c>
      <c r="F92" s="51">
        <v>6.9862255615254151E-2</v>
      </c>
      <c r="G92" s="52">
        <v>180</v>
      </c>
      <c r="H92" s="53">
        <v>110.89553528961424</v>
      </c>
      <c r="I92" s="102">
        <v>0.73911897238037927</v>
      </c>
      <c r="J92" s="102">
        <v>0.24424192710000001</v>
      </c>
      <c r="K92" s="102">
        <f t="shared" si="15"/>
        <v>0.70248268331537922</v>
      </c>
      <c r="L92" s="102">
        <f t="shared" si="19"/>
        <v>0.29991179874188606</v>
      </c>
      <c r="M92" s="102">
        <f t="shared" si="20"/>
        <v>0.12236174416666667</v>
      </c>
      <c r="N92" s="102">
        <f t="shared" si="16"/>
        <v>0.28155753711688608</v>
      </c>
      <c r="O92" s="102">
        <f t="shared" si="17"/>
        <v>-0.37332609759271923</v>
      </c>
      <c r="P92" s="102">
        <f t="shared" si="18"/>
        <v>-0.35778637426871918</v>
      </c>
    </row>
    <row r="93" spans="1:16">
      <c r="A93" s="49">
        <v>6.5</v>
      </c>
      <c r="B93" s="108"/>
      <c r="C93" s="49">
        <v>2002</v>
      </c>
      <c r="D93" s="101">
        <v>25178</v>
      </c>
      <c r="E93" s="50">
        <v>836.94868999999994</v>
      </c>
      <c r="F93" s="51">
        <v>6.8950539541916253E-2</v>
      </c>
      <c r="G93" s="52">
        <v>180</v>
      </c>
      <c r="H93" s="53">
        <v>117.33281970248379</v>
      </c>
      <c r="I93" s="102">
        <v>15.941870379076338</v>
      </c>
      <c r="J93" s="102">
        <v>4.8090053120333334</v>
      </c>
      <c r="K93" s="102">
        <f t="shared" ref="K93:K110" si="21">I93-J93*$O$5</f>
        <v>15.220519582271338</v>
      </c>
      <c r="L93" s="102">
        <f t="shared" si="19"/>
        <v>5.9832000648104122</v>
      </c>
      <c r="M93" s="102">
        <f t="shared" si="20"/>
        <v>2.4411003458333331</v>
      </c>
      <c r="N93" s="102">
        <f t="shared" ref="N93:N110" si="22">L93-M93*$O$5</f>
        <v>5.6170350129354123</v>
      </c>
      <c r="O93" s="102">
        <f t="shared" ref="O93:O110" si="23">(L93-I93)*$N$5</f>
        <v>-8.4648697671260376</v>
      </c>
      <c r="P93" s="102">
        <f t="shared" ref="P93:P110" si="24">(N93-K93)*$N$5</f>
        <v>-8.1629618839355373</v>
      </c>
    </row>
    <row r="94" spans="1:16">
      <c r="A94" s="54">
        <v>6.5</v>
      </c>
      <c r="B94" s="109"/>
      <c r="C94" s="54">
        <v>2001</v>
      </c>
      <c r="D94" s="103">
        <v>73119</v>
      </c>
      <c r="E94" s="55">
        <v>1395.0213120000001</v>
      </c>
      <c r="F94" s="56">
        <v>6.9633353007513041E-2</v>
      </c>
      <c r="G94" s="57">
        <v>180</v>
      </c>
      <c r="H94" s="58">
        <v>138.70500715189075</v>
      </c>
      <c r="I94" s="104">
        <v>38.088298873811127</v>
      </c>
      <c r="J94" s="104">
        <v>8.0950009559583336</v>
      </c>
      <c r="K94" s="104">
        <f t="shared" si="21"/>
        <v>36.874048730417378</v>
      </c>
      <c r="L94" s="104">
        <f t="shared" si="19"/>
        <v>9.9727638075045046</v>
      </c>
      <c r="M94" s="104">
        <f t="shared" si="20"/>
        <v>4.0688121600000002</v>
      </c>
      <c r="N94" s="104">
        <f t="shared" si="22"/>
        <v>9.362441983504505</v>
      </c>
      <c r="O94" s="104">
        <f t="shared" si="23"/>
        <v>-23.898204806360628</v>
      </c>
      <c r="P94" s="104">
        <f t="shared" si="24"/>
        <v>-23.384865734875945</v>
      </c>
    </row>
    <row r="95" spans="1:16">
      <c r="A95" s="49">
        <v>7</v>
      </c>
      <c r="B95" s="106">
        <v>7</v>
      </c>
      <c r="C95" s="49">
        <v>2011</v>
      </c>
      <c r="D95" s="101">
        <v>1</v>
      </c>
      <c r="E95" s="50">
        <v>3.5452999999999998E-2</v>
      </c>
      <c r="F95" s="51">
        <v>7.5000000000000011E-2</v>
      </c>
      <c r="G95" s="52">
        <v>180</v>
      </c>
      <c r="H95" s="53">
        <v>144</v>
      </c>
      <c r="I95" s="102">
        <v>1.1028087524497438E-3</v>
      </c>
      <c r="J95" s="102">
        <v>2.2158125000000002E-4</v>
      </c>
      <c r="K95" s="102">
        <f t="shared" si="21"/>
        <v>1.0695715649497437E-3</v>
      </c>
      <c r="L95" s="102">
        <f t="shared" si="19"/>
        <v>2.5344730738239586E-4</v>
      </c>
      <c r="M95" s="102">
        <f t="shared" si="20"/>
        <v>1.0340458333333334E-4</v>
      </c>
      <c r="N95" s="102">
        <f t="shared" si="22"/>
        <v>2.3793661988239585E-4</v>
      </c>
      <c r="O95" s="102">
        <f t="shared" si="23"/>
        <v>-7.2195722830724579E-4</v>
      </c>
      <c r="P95" s="102">
        <f t="shared" si="24"/>
        <v>-7.0688970330724571E-4</v>
      </c>
    </row>
    <row r="96" spans="1:16">
      <c r="A96" s="49">
        <v>7</v>
      </c>
      <c r="B96" s="108"/>
      <c r="C96" s="49">
        <v>2010</v>
      </c>
      <c r="D96" s="101">
        <v>3</v>
      </c>
      <c r="E96" s="50">
        <v>8.4542999999999993E-2</v>
      </c>
      <c r="F96" s="51">
        <v>7.4999999999999997E-2</v>
      </c>
      <c r="G96" s="52">
        <v>180</v>
      </c>
      <c r="H96" s="53">
        <v>128</v>
      </c>
      <c r="I96" s="102">
        <v>1.9093404639380998E-3</v>
      </c>
      <c r="J96" s="102">
        <v>5.2839374999999987E-4</v>
      </c>
      <c r="K96" s="102">
        <f t="shared" si="21"/>
        <v>1.8300814014380999E-3</v>
      </c>
      <c r="L96" s="102">
        <f t="shared" si="19"/>
        <v>6.0438314692776043E-4</v>
      </c>
      <c r="M96" s="102">
        <f t="shared" si="20"/>
        <v>2.4658374999999996E-4</v>
      </c>
      <c r="N96" s="102">
        <f t="shared" si="22"/>
        <v>5.6739558442776047E-4</v>
      </c>
      <c r="O96" s="102">
        <f t="shared" si="23"/>
        <v>-1.1092137194587883E-3</v>
      </c>
      <c r="P96" s="102">
        <f t="shared" si="24"/>
        <v>-1.0732829444587886E-3</v>
      </c>
    </row>
    <row r="97" spans="1:16">
      <c r="A97" s="49">
        <v>7</v>
      </c>
      <c r="B97" s="108"/>
      <c r="C97" s="49">
        <v>2009</v>
      </c>
      <c r="D97" s="101">
        <v>2227</v>
      </c>
      <c r="E97" s="50">
        <v>66.110115000000008</v>
      </c>
      <c r="F97" s="51">
        <v>7.6894962707295247E-2</v>
      </c>
      <c r="G97" s="52">
        <v>180</v>
      </c>
      <c r="H97" s="53">
        <v>91.184566930491656</v>
      </c>
      <c r="I97" s="102">
        <v>0.97847081176488149</v>
      </c>
      <c r="J97" s="102">
        <v>0.42362790229166669</v>
      </c>
      <c r="K97" s="102">
        <f t="shared" si="21"/>
        <v>0.91492662642113154</v>
      </c>
      <c r="L97" s="102">
        <f t="shared" si="19"/>
        <v>0.47260967019689565</v>
      </c>
      <c r="M97" s="102">
        <f t="shared" si="20"/>
        <v>0.19282116875000002</v>
      </c>
      <c r="N97" s="102">
        <f t="shared" si="22"/>
        <v>0.44368649488439565</v>
      </c>
      <c r="O97" s="102">
        <f t="shared" si="23"/>
        <v>-0.42998197033278801</v>
      </c>
      <c r="P97" s="102">
        <f t="shared" si="24"/>
        <v>-0.40055411180622547</v>
      </c>
    </row>
    <row r="98" spans="1:16">
      <c r="A98" s="49">
        <v>7</v>
      </c>
      <c r="B98" s="108"/>
      <c r="C98" s="49">
        <v>2008</v>
      </c>
      <c r="D98" s="101">
        <v>668</v>
      </c>
      <c r="E98" s="50">
        <v>29.223214000000002</v>
      </c>
      <c r="F98" s="51">
        <v>7.483045678685446E-2</v>
      </c>
      <c r="G98" s="52">
        <v>180</v>
      </c>
      <c r="H98" s="53">
        <v>46.700921089651587</v>
      </c>
      <c r="I98" s="102">
        <v>0.32347163267479617</v>
      </c>
      <c r="J98" s="102">
        <v>0.18223220436666671</v>
      </c>
      <c r="K98" s="102">
        <f t="shared" si="21"/>
        <v>0.29613680201979614</v>
      </c>
      <c r="L98" s="102">
        <f t="shared" si="19"/>
        <v>0.20891165490535454</v>
      </c>
      <c r="M98" s="102">
        <f t="shared" si="20"/>
        <v>8.5234374166666682E-2</v>
      </c>
      <c r="N98" s="102">
        <f t="shared" si="22"/>
        <v>0.19612649878035454</v>
      </c>
      <c r="O98" s="102">
        <f t="shared" si="23"/>
        <v>-9.7375981104025386E-2</v>
      </c>
      <c r="P98" s="102">
        <f t="shared" si="24"/>
        <v>-8.5008757753525357E-2</v>
      </c>
    </row>
    <row r="99" spans="1:16">
      <c r="A99" s="49">
        <v>7</v>
      </c>
      <c r="B99" s="108"/>
      <c r="C99" s="49">
        <v>2007</v>
      </c>
      <c r="D99" s="101">
        <v>924</v>
      </c>
      <c r="E99" s="50">
        <v>47.583821999999998</v>
      </c>
      <c r="F99" s="51">
        <v>7.8031059079281179E-2</v>
      </c>
      <c r="G99" s="52">
        <v>180</v>
      </c>
      <c r="H99" s="53">
        <v>59.611929281342725</v>
      </c>
      <c r="I99" s="102">
        <v>0.57116497253985155</v>
      </c>
      <c r="J99" s="102">
        <v>0.30941800214166659</v>
      </c>
      <c r="K99" s="102">
        <f t="shared" si="21"/>
        <v>0.52475227221860155</v>
      </c>
      <c r="L99" s="102">
        <f t="shared" si="19"/>
        <v>0.34016843598181284</v>
      </c>
      <c r="M99" s="102">
        <f t="shared" si="20"/>
        <v>0.13878614750000001</v>
      </c>
      <c r="N99" s="102">
        <f t="shared" si="22"/>
        <v>0.31935051385681285</v>
      </c>
      <c r="O99" s="102">
        <f t="shared" si="23"/>
        <v>-0.19634705607433289</v>
      </c>
      <c r="P99" s="102">
        <f t="shared" si="24"/>
        <v>-0.17459149460752038</v>
      </c>
    </row>
    <row r="100" spans="1:16">
      <c r="A100" s="49">
        <v>7</v>
      </c>
      <c r="B100" s="108"/>
      <c r="C100" s="49">
        <v>2006</v>
      </c>
      <c r="D100" s="101">
        <v>385</v>
      </c>
      <c r="E100" s="50">
        <v>20.390362</v>
      </c>
      <c r="F100" s="51">
        <v>7.5351755687319319E-2</v>
      </c>
      <c r="G100" s="52">
        <v>180</v>
      </c>
      <c r="H100" s="53">
        <v>66.925970711064366</v>
      </c>
      <c r="I100" s="102">
        <v>0.25240168977568966</v>
      </c>
      <c r="J100" s="102">
        <v>0.12803746464999996</v>
      </c>
      <c r="K100" s="102">
        <f t="shared" si="21"/>
        <v>0.23319607007818968</v>
      </c>
      <c r="L100" s="102">
        <f t="shared" si="19"/>
        <v>0.14576713805467306</v>
      </c>
      <c r="M100" s="102">
        <f t="shared" si="20"/>
        <v>5.9471889166666667E-2</v>
      </c>
      <c r="N100" s="102">
        <f t="shared" si="22"/>
        <v>0.13684635467967307</v>
      </c>
      <c r="O100" s="102">
        <f t="shared" si="23"/>
        <v>-9.0639368962864106E-2</v>
      </c>
      <c r="P100" s="102">
        <f t="shared" si="24"/>
        <v>-8.1897258088739114E-2</v>
      </c>
    </row>
    <row r="101" spans="1:16">
      <c r="A101" s="49">
        <v>7</v>
      </c>
      <c r="B101" s="108"/>
      <c r="C101" s="49">
        <v>2005</v>
      </c>
      <c r="D101" s="101">
        <v>353</v>
      </c>
      <c r="E101" s="50">
        <v>6.9003810000000003</v>
      </c>
      <c r="F101" s="51">
        <v>7.7581962937988497E-2</v>
      </c>
      <c r="G101" s="52">
        <v>180</v>
      </c>
      <c r="H101" s="53">
        <v>128.03502067494534</v>
      </c>
      <c r="I101" s="102">
        <v>0.156766557797238</v>
      </c>
      <c r="J101" s="102">
        <v>4.4612091916666673E-2</v>
      </c>
      <c r="K101" s="102">
        <f t="shared" si="21"/>
        <v>0.150074744009738</v>
      </c>
      <c r="L101" s="102">
        <f t="shared" si="19"/>
        <v>4.9329619055161603E-2</v>
      </c>
      <c r="M101" s="102">
        <f t="shared" si="20"/>
        <v>2.0126111250000002E-2</v>
      </c>
      <c r="N101" s="102">
        <f t="shared" si="22"/>
        <v>4.6310702367661605E-2</v>
      </c>
      <c r="O101" s="102">
        <f t="shared" si="23"/>
        <v>-9.1321397930764936E-2</v>
      </c>
      <c r="P101" s="102">
        <f t="shared" si="24"/>
        <v>-8.8199435395764927E-2</v>
      </c>
    </row>
    <row r="102" spans="1:16">
      <c r="A102" s="49">
        <v>7</v>
      </c>
      <c r="B102" s="108"/>
      <c r="C102" s="49">
        <v>2004</v>
      </c>
      <c r="D102" s="101">
        <v>359</v>
      </c>
      <c r="E102" s="50">
        <v>8.1514559999999996</v>
      </c>
      <c r="F102" s="51">
        <v>7.5556554743103577E-2</v>
      </c>
      <c r="G102" s="52">
        <v>180</v>
      </c>
      <c r="H102" s="53">
        <v>135.49267468290327</v>
      </c>
      <c r="I102" s="102">
        <v>0.2105802234975602</v>
      </c>
      <c r="J102" s="102">
        <v>5.1324660958333344E-2</v>
      </c>
      <c r="K102" s="102">
        <f t="shared" si="21"/>
        <v>0.20288152435381018</v>
      </c>
      <c r="L102" s="102">
        <f t="shared" si="19"/>
        <v>5.8273335809270722E-2</v>
      </c>
      <c r="M102" s="102">
        <f t="shared" si="20"/>
        <v>2.3775080000000001E-2</v>
      </c>
      <c r="N102" s="102">
        <f t="shared" si="22"/>
        <v>5.4707073809270722E-2</v>
      </c>
      <c r="O102" s="102">
        <f t="shared" si="23"/>
        <v>-0.12946085453504605</v>
      </c>
      <c r="P102" s="102">
        <f t="shared" si="24"/>
        <v>-0.12594828296285854</v>
      </c>
    </row>
    <row r="103" spans="1:16">
      <c r="A103" s="49">
        <v>7</v>
      </c>
      <c r="B103" s="108"/>
      <c r="C103" s="49">
        <v>2003</v>
      </c>
      <c r="D103" s="101">
        <v>340</v>
      </c>
      <c r="E103" s="50">
        <v>7.8244230000000003</v>
      </c>
      <c r="F103" s="51">
        <v>7.5947543608007886E-2</v>
      </c>
      <c r="G103" s="52">
        <v>180</v>
      </c>
      <c r="H103" s="53">
        <v>123.31916347058436</v>
      </c>
      <c r="I103" s="102">
        <v>0.16471272516948199</v>
      </c>
      <c r="J103" s="102">
        <v>4.9520475583333327E-2</v>
      </c>
      <c r="K103" s="102">
        <f t="shared" si="21"/>
        <v>0.15728465383198198</v>
      </c>
      <c r="L103" s="102">
        <f t="shared" si="19"/>
        <v>5.59354339878399E-2</v>
      </c>
      <c r="M103" s="102">
        <f t="shared" si="20"/>
        <v>2.2821233750000003E-2</v>
      </c>
      <c r="N103" s="102">
        <f t="shared" si="22"/>
        <v>5.2512248925339899E-2</v>
      </c>
      <c r="O103" s="102">
        <f t="shared" si="23"/>
        <v>-9.246069750439577E-2</v>
      </c>
      <c r="P103" s="102">
        <f t="shared" si="24"/>
        <v>-8.9056544170645763E-2</v>
      </c>
    </row>
    <row r="104" spans="1:16">
      <c r="A104" s="49">
        <v>7</v>
      </c>
      <c r="B104" s="108"/>
      <c r="C104" s="49">
        <v>2002</v>
      </c>
      <c r="D104" s="101">
        <v>3051</v>
      </c>
      <c r="E104" s="50">
        <v>83.852187000000001</v>
      </c>
      <c r="F104" s="51">
        <v>7.4785725160632949E-2</v>
      </c>
      <c r="G104" s="52">
        <v>180</v>
      </c>
      <c r="H104" s="53">
        <v>117.7044313704066</v>
      </c>
      <c r="I104" s="102">
        <v>1.6283297535633092</v>
      </c>
      <c r="J104" s="102">
        <v>0.52257888425833321</v>
      </c>
      <c r="K104" s="102">
        <f t="shared" si="21"/>
        <v>1.5499429209245592</v>
      </c>
      <c r="L104" s="102">
        <f t="shared" si="19"/>
        <v>0.59944464539743147</v>
      </c>
      <c r="M104" s="102">
        <f t="shared" si="20"/>
        <v>0.24456887875000002</v>
      </c>
      <c r="N104" s="102">
        <f t="shared" si="22"/>
        <v>0.56275931358493148</v>
      </c>
      <c r="O104" s="102">
        <f t="shared" si="23"/>
        <v>-0.87455234194099618</v>
      </c>
      <c r="P104" s="102">
        <f t="shared" si="24"/>
        <v>-0.83910606623868356</v>
      </c>
    </row>
    <row r="105" spans="1:16">
      <c r="A105" s="54">
        <v>7</v>
      </c>
      <c r="B105" s="109"/>
      <c r="C105" s="54">
        <v>2001</v>
      </c>
      <c r="D105" s="103">
        <v>31653</v>
      </c>
      <c r="E105" s="55">
        <v>481.54544399999997</v>
      </c>
      <c r="F105" s="56">
        <v>7.5646279459971377E-2</v>
      </c>
      <c r="G105" s="57">
        <v>180</v>
      </c>
      <c r="H105" s="58">
        <v>142.08289512962352</v>
      </c>
      <c r="I105" s="104">
        <v>14.317955212709254</v>
      </c>
      <c r="J105" s="104">
        <v>3.0355934357916663</v>
      </c>
      <c r="K105" s="104">
        <f t="shared" si="21"/>
        <v>13.862616197340504</v>
      </c>
      <c r="L105" s="104">
        <f t="shared" si="19"/>
        <v>3.442484307789476</v>
      </c>
      <c r="M105" s="104">
        <f t="shared" si="20"/>
        <v>1.404507545</v>
      </c>
      <c r="N105" s="104">
        <f t="shared" si="22"/>
        <v>3.2318081760394759</v>
      </c>
      <c r="O105" s="104">
        <f t="shared" si="23"/>
        <v>-9.2441502691818105</v>
      </c>
      <c r="P105" s="104">
        <f t="shared" si="24"/>
        <v>-9.0361868181058735</v>
      </c>
    </row>
    <row r="106" spans="1:16">
      <c r="A106" s="49">
        <v>7.5</v>
      </c>
      <c r="B106" s="105">
        <v>7.5</v>
      </c>
      <c r="C106" s="49">
        <v>2011</v>
      </c>
      <c r="D106" s="101">
        <v>0</v>
      </c>
      <c r="E106" s="50">
        <v>0</v>
      </c>
      <c r="F106" s="51">
        <v>0</v>
      </c>
      <c r="G106" s="52">
        <v>180</v>
      </c>
      <c r="H106" s="53">
        <v>0</v>
      </c>
      <c r="I106" s="102">
        <v>0</v>
      </c>
      <c r="J106" s="102">
        <v>0</v>
      </c>
      <c r="K106" s="102">
        <f t="shared" si="21"/>
        <v>0</v>
      </c>
      <c r="L106" s="102">
        <f t="shared" si="19"/>
        <v>0</v>
      </c>
      <c r="M106" s="102">
        <f t="shared" si="20"/>
        <v>0</v>
      </c>
      <c r="N106" s="102">
        <f t="shared" si="22"/>
        <v>0</v>
      </c>
      <c r="O106" s="102">
        <f t="shared" si="23"/>
        <v>0</v>
      </c>
      <c r="P106" s="102">
        <f t="shared" si="24"/>
        <v>0</v>
      </c>
    </row>
    <row r="107" spans="1:16">
      <c r="A107" s="49">
        <v>7.5</v>
      </c>
      <c r="B107" s="106"/>
      <c r="C107" s="49">
        <v>2010</v>
      </c>
      <c r="D107" s="101">
        <v>0</v>
      </c>
      <c r="E107" s="50">
        <v>0</v>
      </c>
      <c r="F107" s="51">
        <v>0</v>
      </c>
      <c r="G107" s="52">
        <v>180</v>
      </c>
      <c r="H107" s="53">
        <v>0</v>
      </c>
      <c r="I107" s="102">
        <v>0</v>
      </c>
      <c r="J107" s="102">
        <v>0</v>
      </c>
      <c r="K107" s="102">
        <f t="shared" si="21"/>
        <v>0</v>
      </c>
      <c r="L107" s="102">
        <f t="shared" si="19"/>
        <v>0</v>
      </c>
      <c r="M107" s="102">
        <f t="shared" si="20"/>
        <v>0</v>
      </c>
      <c r="N107" s="102">
        <f t="shared" si="22"/>
        <v>0</v>
      </c>
      <c r="O107" s="102">
        <f t="shared" si="23"/>
        <v>0</v>
      </c>
      <c r="P107" s="102">
        <f t="shared" si="24"/>
        <v>0</v>
      </c>
    </row>
    <row r="108" spans="1:16">
      <c r="A108" s="49">
        <v>7.5</v>
      </c>
      <c r="B108" s="106"/>
      <c r="C108" s="49">
        <v>2009</v>
      </c>
      <c r="D108" s="101">
        <v>48</v>
      </c>
      <c r="E108" s="50">
        <v>1.831256</v>
      </c>
      <c r="F108" s="51">
        <v>0.08</v>
      </c>
      <c r="G108" s="52">
        <v>180</v>
      </c>
      <c r="H108" s="53">
        <v>48</v>
      </c>
      <c r="I108" s="102">
        <v>2.0904605606043961E-2</v>
      </c>
      <c r="J108" s="102">
        <v>1.2208373333333335E-2</v>
      </c>
      <c r="K108" s="102">
        <f t="shared" si="21"/>
        <v>1.9073349606043961E-2</v>
      </c>
      <c r="L108" s="102">
        <f t="shared" si="19"/>
        <v>1.3091329431299373E-2</v>
      </c>
      <c r="M108" s="102">
        <f t="shared" si="20"/>
        <v>5.3411633333333335E-3</v>
      </c>
      <c r="N108" s="102">
        <f t="shared" si="22"/>
        <v>1.2290154931299374E-2</v>
      </c>
      <c r="O108" s="102">
        <f t="shared" si="23"/>
        <v>-6.6412847485328996E-3</v>
      </c>
      <c r="P108" s="102">
        <f t="shared" si="24"/>
        <v>-5.7657154735328998E-3</v>
      </c>
    </row>
    <row r="109" spans="1:16">
      <c r="A109" s="49">
        <v>7.5</v>
      </c>
      <c r="B109" s="106"/>
      <c r="C109" s="49">
        <v>2008</v>
      </c>
      <c r="D109" s="101">
        <v>42</v>
      </c>
      <c r="E109" s="50">
        <v>0.87795599999999996</v>
      </c>
      <c r="F109" s="51">
        <v>8.9548560520117185E-2</v>
      </c>
      <c r="G109" s="52">
        <v>180</v>
      </c>
      <c r="H109" s="53">
        <v>82.868052613114997</v>
      </c>
      <c r="I109" s="102">
        <v>1.2739186259567385E-2</v>
      </c>
      <c r="J109" s="102">
        <v>6.5516413333333327E-3</v>
      </c>
      <c r="K109" s="102">
        <f t="shared" si="21"/>
        <v>1.1756440059567384E-2</v>
      </c>
      <c r="L109" s="102">
        <f t="shared" si="19"/>
        <v>6.2763541646748862E-3</v>
      </c>
      <c r="M109" s="102">
        <f t="shared" si="20"/>
        <v>2.5607049999999999E-3</v>
      </c>
      <c r="N109" s="102">
        <f t="shared" si="22"/>
        <v>5.8922484146748865E-3</v>
      </c>
      <c r="O109" s="102">
        <f t="shared" si="23"/>
        <v>-5.4934072806586236E-3</v>
      </c>
      <c r="P109" s="102">
        <f t="shared" si="24"/>
        <v>-4.9845628981586227E-3</v>
      </c>
    </row>
    <row r="110" spans="1:16">
      <c r="A110" s="49">
        <v>7.5</v>
      </c>
      <c r="B110" s="106"/>
      <c r="C110" s="49">
        <v>2007</v>
      </c>
      <c r="D110" s="101">
        <v>87</v>
      </c>
      <c r="E110" s="50">
        <v>3.8443620000000003</v>
      </c>
      <c r="F110" s="51">
        <v>8.2536149613381862E-2</v>
      </c>
      <c r="G110" s="52">
        <v>180</v>
      </c>
      <c r="H110" s="53">
        <v>56.877383035208439</v>
      </c>
      <c r="I110" s="102">
        <v>4.6389774891492347E-2</v>
      </c>
      <c r="J110" s="102">
        <v>2.6441569766666662E-2</v>
      </c>
      <c r="K110" s="102">
        <f t="shared" si="21"/>
        <v>4.2423539426492352E-2</v>
      </c>
      <c r="L110" s="102">
        <f t="shared" si="19"/>
        <v>2.7482672764031314E-2</v>
      </c>
      <c r="M110" s="102">
        <f t="shared" si="20"/>
        <v>1.1212722500000001E-2</v>
      </c>
      <c r="N110" s="102">
        <f t="shared" si="22"/>
        <v>2.5800764389031314E-2</v>
      </c>
      <c r="O110" s="102">
        <f t="shared" si="23"/>
        <v>-1.6071036808341876E-2</v>
      </c>
      <c r="P110" s="102">
        <f t="shared" si="24"/>
        <v>-1.4129358781841881E-2</v>
      </c>
    </row>
    <row r="111" spans="1:16">
      <c r="A111" s="49">
        <v>7.5</v>
      </c>
      <c r="B111" s="106"/>
      <c r="C111" s="49">
        <v>2006</v>
      </c>
      <c r="D111" s="101">
        <v>39</v>
      </c>
      <c r="E111" s="50">
        <v>1.6506129999999999</v>
      </c>
      <c r="F111" s="51">
        <v>8.2750802822951233E-2</v>
      </c>
      <c r="G111" s="52">
        <v>180</v>
      </c>
      <c r="H111" s="53">
        <v>68.628207217560984</v>
      </c>
      <c r="I111" s="102">
        <v>2.1282014555819472E-2</v>
      </c>
      <c r="J111" s="102">
        <v>1.1382462575E-2</v>
      </c>
      <c r="K111" s="102">
        <f t="shared" ref="K111:K126" si="25">I111-J111*$O$5</f>
        <v>1.9574645169569471E-2</v>
      </c>
      <c r="L111" s="102">
        <f t="shared" ref="L111:L126" si="26">$I$4*E111</f>
        <v>1.1799944162140821E-2</v>
      </c>
      <c r="M111" s="102">
        <f t="shared" ref="M111:M126" si="27">$J$4*E111</f>
        <v>4.8142879166666666E-3</v>
      </c>
      <c r="N111" s="102">
        <f t="shared" ref="N111:N126" si="28">L111-M111*$O$5</f>
        <v>1.1077800974640822E-2</v>
      </c>
      <c r="O111" s="102">
        <f t="shared" ref="O111:O126" si="29">(L111-I111)*$N$5</f>
        <v>-8.0597598346268534E-3</v>
      </c>
      <c r="P111" s="102">
        <f t="shared" ref="P111:P126" si="30">(N111-K111)*$N$5</f>
        <v>-7.2223175656893519E-3</v>
      </c>
    </row>
    <row r="112" spans="1:16">
      <c r="A112" s="49">
        <v>7.5</v>
      </c>
      <c r="B112" s="106"/>
      <c r="C112" s="49">
        <v>2005</v>
      </c>
      <c r="D112" s="101">
        <v>177</v>
      </c>
      <c r="E112" s="50">
        <v>2.2871389999999998</v>
      </c>
      <c r="F112" s="51">
        <v>8.1707867339938664E-2</v>
      </c>
      <c r="G112" s="52">
        <v>180</v>
      </c>
      <c r="H112" s="53">
        <v>148.46066330030663</v>
      </c>
      <c r="I112" s="102">
        <v>8.0827724498744785E-2</v>
      </c>
      <c r="J112" s="102">
        <v>1.5573104166666664E-2</v>
      </c>
      <c r="K112" s="102">
        <f t="shared" si="25"/>
        <v>7.849175887374478E-2</v>
      </c>
      <c r="L112" s="102">
        <f t="shared" si="26"/>
        <v>1.6350357407250878E-2</v>
      </c>
      <c r="M112" s="102">
        <f t="shared" si="27"/>
        <v>6.6708220833333332E-3</v>
      </c>
      <c r="N112" s="102">
        <f t="shared" si="28"/>
        <v>1.5349734094750878E-2</v>
      </c>
      <c r="O112" s="102">
        <f t="shared" si="29"/>
        <v>-5.4805762027769815E-2</v>
      </c>
      <c r="P112" s="102">
        <f t="shared" si="30"/>
        <v>-5.3670721062144815E-2</v>
      </c>
    </row>
    <row r="113" spans="1:17">
      <c r="A113" s="49">
        <v>7.5</v>
      </c>
      <c r="B113" s="106"/>
      <c r="C113" s="49">
        <v>2004</v>
      </c>
      <c r="D113" s="101">
        <v>186</v>
      </c>
      <c r="E113" s="50">
        <v>2.6429039999999997</v>
      </c>
      <c r="F113" s="51">
        <v>8.0970092973486729E-2</v>
      </c>
      <c r="G113" s="52">
        <v>180</v>
      </c>
      <c r="H113" s="53">
        <v>146.39575330772513</v>
      </c>
      <c r="I113" s="102">
        <v>8.8165010684513059E-2</v>
      </c>
      <c r="J113" s="102">
        <v>1.7833015216666664E-2</v>
      </c>
      <c r="K113" s="102">
        <f t="shared" si="25"/>
        <v>8.5490058402013056E-2</v>
      </c>
      <c r="L113" s="102">
        <f t="shared" si="26"/>
        <v>1.8893659280460426E-2</v>
      </c>
      <c r="M113" s="102">
        <f t="shared" si="27"/>
        <v>7.7084699999999994E-3</v>
      </c>
      <c r="N113" s="102">
        <f t="shared" si="28"/>
        <v>1.7737388780460425E-2</v>
      </c>
      <c r="O113" s="102">
        <f t="shared" si="29"/>
        <v>-5.888064869344474E-2</v>
      </c>
      <c r="P113" s="102">
        <f t="shared" si="30"/>
        <v>-5.7589769178319733E-2</v>
      </c>
    </row>
    <row r="114" spans="1:17">
      <c r="A114" s="49">
        <v>7.5</v>
      </c>
      <c r="B114" s="106"/>
      <c r="C114" s="49">
        <v>2003</v>
      </c>
      <c r="D114" s="101">
        <v>68</v>
      </c>
      <c r="E114" s="50">
        <v>0.90609899999999999</v>
      </c>
      <c r="F114" s="51">
        <v>8.0865919618054991E-2</v>
      </c>
      <c r="G114" s="52">
        <v>180</v>
      </c>
      <c r="H114" s="53">
        <v>148.26596321152545</v>
      </c>
      <c r="I114" s="102">
        <v>3.1810395715430061E-2</v>
      </c>
      <c r="J114" s="102">
        <v>6.1060440750000007E-3</v>
      </c>
      <c r="K114" s="102">
        <f t="shared" si="25"/>
        <v>3.0894489104180061E-2</v>
      </c>
      <c r="L114" s="102">
        <f t="shared" si="26"/>
        <v>6.4775435582850958E-3</v>
      </c>
      <c r="M114" s="102">
        <f t="shared" si="27"/>
        <v>2.6427887500000001E-3</v>
      </c>
      <c r="N114" s="102">
        <f t="shared" si="28"/>
        <v>6.081125245785096E-3</v>
      </c>
      <c r="O114" s="102">
        <f t="shared" si="29"/>
        <v>-2.153292433357322E-2</v>
      </c>
      <c r="P114" s="102">
        <f t="shared" si="30"/>
        <v>-2.1091359279635718E-2</v>
      </c>
    </row>
    <row r="115" spans="1:17">
      <c r="A115" s="49">
        <v>7.5</v>
      </c>
      <c r="B115" s="106"/>
      <c r="C115" s="49">
        <v>2002</v>
      </c>
      <c r="D115" s="101">
        <v>310</v>
      </c>
      <c r="E115" s="50">
        <v>7.9870950000000001</v>
      </c>
      <c r="F115" s="51">
        <v>8.1322489565981135E-2</v>
      </c>
      <c r="G115" s="52">
        <v>180</v>
      </c>
      <c r="H115" s="53">
        <v>122.79676853724665</v>
      </c>
      <c r="I115" s="102">
        <v>0.16890135974655951</v>
      </c>
      <c r="J115" s="102">
        <v>5.4127537483333342E-2</v>
      </c>
      <c r="K115" s="102">
        <f t="shared" si="25"/>
        <v>0.16078222912405951</v>
      </c>
      <c r="L115" s="102">
        <f t="shared" si="26"/>
        <v>5.7098347715493672E-2</v>
      </c>
      <c r="M115" s="102">
        <f t="shared" si="27"/>
        <v>2.3295693750000002E-2</v>
      </c>
      <c r="N115" s="102">
        <f t="shared" si="28"/>
        <v>5.3603993652993669E-2</v>
      </c>
      <c r="O115" s="102">
        <f t="shared" si="29"/>
        <v>-9.5032560226405965E-2</v>
      </c>
      <c r="P115" s="102">
        <f t="shared" si="30"/>
        <v>-9.1101500150405954E-2</v>
      </c>
    </row>
    <row r="116" spans="1:17">
      <c r="A116" s="54">
        <v>7.5</v>
      </c>
      <c r="B116" s="107"/>
      <c r="C116" s="54">
        <v>2001</v>
      </c>
      <c r="D116" s="103">
        <v>13622</v>
      </c>
      <c r="E116" s="55">
        <v>188.262067</v>
      </c>
      <c r="F116" s="56">
        <v>8.0544341361661567E-2</v>
      </c>
      <c r="G116" s="57">
        <v>180</v>
      </c>
      <c r="H116" s="58">
        <v>140.80330955890332</v>
      </c>
      <c r="I116" s="104">
        <v>5.4785000278257012</v>
      </c>
      <c r="J116" s="104">
        <v>1.2636203491583333</v>
      </c>
      <c r="K116" s="104">
        <f t="shared" si="25"/>
        <v>5.288956975451951</v>
      </c>
      <c r="L116" s="104">
        <f t="shared" si="26"/>
        <v>1.3458526489547911</v>
      </c>
      <c r="M116" s="104">
        <f t="shared" si="27"/>
        <v>0.54909769541666664</v>
      </c>
      <c r="N116" s="104">
        <f t="shared" si="28"/>
        <v>1.263487994642291</v>
      </c>
      <c r="O116" s="104">
        <f t="shared" si="29"/>
        <v>-3.5127502720402735</v>
      </c>
      <c r="P116" s="104">
        <f t="shared" si="30"/>
        <v>-3.421648633688211</v>
      </c>
    </row>
    <row r="117" spans="1:17">
      <c r="A117" s="49">
        <v>8</v>
      </c>
      <c r="B117" s="106">
        <v>8</v>
      </c>
      <c r="C117" s="49">
        <v>2011</v>
      </c>
      <c r="D117" s="101">
        <v>1</v>
      </c>
      <c r="E117" s="50">
        <v>3.5293999999999999E-2</v>
      </c>
      <c r="F117" s="51">
        <v>8.5000000000000006E-2</v>
      </c>
      <c r="G117" s="52">
        <v>180</v>
      </c>
      <c r="H117" s="53">
        <v>117</v>
      </c>
      <c r="I117" s="102">
        <v>6.9643727628304565E-4</v>
      </c>
      <c r="J117" s="102">
        <v>2.4999916666666668E-4</v>
      </c>
      <c r="K117" s="102">
        <f t="shared" si="25"/>
        <v>6.589374012830457E-4</v>
      </c>
      <c r="L117" s="102">
        <f t="shared" si="26"/>
        <v>2.5231064414166021E-4</v>
      </c>
      <c r="M117" s="102">
        <f t="shared" si="27"/>
        <v>1.0294083333333333E-4</v>
      </c>
      <c r="N117" s="102">
        <f t="shared" si="28"/>
        <v>2.368695191416602E-4</v>
      </c>
      <c r="O117" s="102">
        <f t="shared" si="29"/>
        <v>-3.7750763732017761E-4</v>
      </c>
      <c r="P117" s="102">
        <f t="shared" si="30"/>
        <v>-3.5875769982017763E-4</v>
      </c>
    </row>
    <row r="118" spans="1:17">
      <c r="A118" s="49">
        <v>8</v>
      </c>
      <c r="B118" s="108"/>
      <c r="C118" s="49">
        <v>2010</v>
      </c>
      <c r="D118" s="101">
        <v>1</v>
      </c>
      <c r="E118" s="50">
        <v>4.2634999999999999E-2</v>
      </c>
      <c r="F118" s="51">
        <v>8.2500000000000004E-2</v>
      </c>
      <c r="G118" s="52">
        <v>180</v>
      </c>
      <c r="H118" s="53">
        <v>73</v>
      </c>
      <c r="I118" s="102">
        <v>5.6413262785330446E-4</v>
      </c>
      <c r="J118" s="102">
        <v>2.9311562499999998E-4</v>
      </c>
      <c r="K118" s="102">
        <f t="shared" si="25"/>
        <v>5.2016528410330442E-4</v>
      </c>
      <c r="L118" s="102">
        <f t="shared" si="26"/>
        <v>3.0479017150166268E-4</v>
      </c>
      <c r="M118" s="102">
        <f t="shared" si="27"/>
        <v>1.2435208333333333E-4</v>
      </c>
      <c r="N118" s="102">
        <f t="shared" si="28"/>
        <v>2.8613735900166271E-4</v>
      </c>
      <c r="O118" s="102">
        <f t="shared" si="29"/>
        <v>-2.204410878988955E-4</v>
      </c>
      <c r="P118" s="102">
        <f t="shared" si="30"/>
        <v>-1.9892373633639544E-4</v>
      </c>
    </row>
    <row r="119" spans="1:17">
      <c r="A119" s="49">
        <v>8</v>
      </c>
      <c r="B119" s="108"/>
      <c r="C119" s="49">
        <v>2009</v>
      </c>
      <c r="D119" s="101">
        <v>62</v>
      </c>
      <c r="E119" s="50">
        <v>2.5135679999999998</v>
      </c>
      <c r="F119" s="51">
        <v>8.5000000000000006E-2</v>
      </c>
      <c r="G119" s="52">
        <v>180</v>
      </c>
      <c r="H119" s="53">
        <v>52</v>
      </c>
      <c r="I119" s="102">
        <v>2.9931530156979542E-2</v>
      </c>
      <c r="J119" s="102">
        <v>1.7804440000000001E-2</v>
      </c>
      <c r="K119" s="102">
        <f t="shared" si="25"/>
        <v>2.7260864156979543E-2</v>
      </c>
      <c r="L119" s="102">
        <f t="shared" si="26"/>
        <v>1.7969058796788819E-2</v>
      </c>
      <c r="M119" s="102">
        <f t="shared" si="27"/>
        <v>7.3312400000000002E-3</v>
      </c>
      <c r="N119" s="102">
        <f t="shared" si="28"/>
        <v>1.6869372796788819E-2</v>
      </c>
      <c r="O119" s="102">
        <f t="shared" si="29"/>
        <v>-1.0168100656162115E-2</v>
      </c>
      <c r="P119" s="102">
        <f t="shared" si="30"/>
        <v>-8.8327676561621143E-3</v>
      </c>
    </row>
    <row r="120" spans="1:17">
      <c r="A120" s="49">
        <v>8</v>
      </c>
      <c r="B120" s="108"/>
      <c r="C120" s="49">
        <v>2008</v>
      </c>
      <c r="D120" s="101">
        <v>3</v>
      </c>
      <c r="E120" s="50">
        <v>0.20630499999999999</v>
      </c>
      <c r="F120" s="51">
        <v>8.5099999999999995E-2</v>
      </c>
      <c r="G120" s="52">
        <v>180</v>
      </c>
      <c r="H120" s="53">
        <v>46</v>
      </c>
      <c r="I120" s="102">
        <v>2.3903262257776482E-3</v>
      </c>
      <c r="J120" s="102">
        <v>1.4630462916666665E-3</v>
      </c>
      <c r="K120" s="102">
        <f t="shared" si="25"/>
        <v>2.1708692820276484E-3</v>
      </c>
      <c r="L120" s="102">
        <f t="shared" si="26"/>
        <v>1.4748384269180372E-3</v>
      </c>
      <c r="M120" s="102">
        <f t="shared" si="27"/>
        <v>6.0172291666666668E-4</v>
      </c>
      <c r="N120" s="102">
        <f t="shared" si="28"/>
        <v>1.3845799894180372E-3</v>
      </c>
      <c r="O120" s="102">
        <f t="shared" si="29"/>
        <v>-7.7816462903066938E-4</v>
      </c>
      <c r="P120" s="102">
        <f t="shared" si="30"/>
        <v>-6.6834589871816942E-4</v>
      </c>
    </row>
    <row r="121" spans="1:17">
      <c r="A121" s="49">
        <v>8</v>
      </c>
      <c r="B121" s="108"/>
      <c r="C121" s="49">
        <v>2007</v>
      </c>
      <c r="D121" s="101">
        <v>6</v>
      </c>
      <c r="E121" s="50">
        <v>1.8889E-2</v>
      </c>
      <c r="F121" s="51">
        <v>8.7899999999999992E-2</v>
      </c>
      <c r="G121" s="52">
        <v>180</v>
      </c>
      <c r="H121" s="53">
        <v>168</v>
      </c>
      <c r="I121" s="102">
        <v>1.65003204161187E-3</v>
      </c>
      <c r="J121" s="102">
        <v>1.3836192499999998E-4</v>
      </c>
      <c r="K121" s="102">
        <f t="shared" si="25"/>
        <v>1.62927775286187E-3</v>
      </c>
      <c r="L121" s="102">
        <f t="shared" si="26"/>
        <v>1.3503416323431235E-4</v>
      </c>
      <c r="M121" s="102">
        <f t="shared" si="27"/>
        <v>5.5092916666666666E-5</v>
      </c>
      <c r="N121" s="102">
        <f t="shared" si="28"/>
        <v>1.2677022573431235E-4</v>
      </c>
      <c r="O121" s="102">
        <f t="shared" si="29"/>
        <v>-1.287748196620924E-3</v>
      </c>
      <c r="P121" s="102">
        <f t="shared" si="30"/>
        <v>-1.277131398058424E-3</v>
      </c>
    </row>
    <row r="122" spans="1:17">
      <c r="A122" s="49">
        <v>8</v>
      </c>
      <c r="B122" s="108"/>
      <c r="C122" s="49">
        <v>2006</v>
      </c>
      <c r="D122" s="101">
        <v>0</v>
      </c>
      <c r="E122" s="50">
        <v>0</v>
      </c>
      <c r="F122" s="51">
        <v>0</v>
      </c>
      <c r="G122" s="52">
        <v>180</v>
      </c>
      <c r="H122" s="53">
        <v>0</v>
      </c>
      <c r="I122" s="102">
        <v>0</v>
      </c>
      <c r="J122" s="102">
        <v>0</v>
      </c>
      <c r="K122" s="102">
        <f t="shared" si="25"/>
        <v>0</v>
      </c>
      <c r="L122" s="102">
        <f t="shared" si="26"/>
        <v>0</v>
      </c>
      <c r="M122" s="102">
        <f t="shared" si="27"/>
        <v>0</v>
      </c>
      <c r="N122" s="102">
        <f t="shared" si="28"/>
        <v>0</v>
      </c>
      <c r="O122" s="102">
        <f t="shared" si="29"/>
        <v>0</v>
      </c>
      <c r="P122" s="102">
        <f t="shared" si="30"/>
        <v>0</v>
      </c>
    </row>
    <row r="123" spans="1:17">
      <c r="A123" s="49">
        <v>8</v>
      </c>
      <c r="B123" s="108"/>
      <c r="C123" s="49">
        <v>2005</v>
      </c>
      <c r="D123" s="101">
        <v>75</v>
      </c>
      <c r="E123" s="50">
        <v>0.84135599999999999</v>
      </c>
      <c r="F123" s="51">
        <v>8.6519843680915101E-2</v>
      </c>
      <c r="G123" s="52">
        <v>180</v>
      </c>
      <c r="H123" s="53">
        <v>149.74046895725471</v>
      </c>
      <c r="I123" s="102">
        <v>3.1047665637275526E-2</v>
      </c>
      <c r="J123" s="102">
        <v>6.0661658000000004E-3</v>
      </c>
      <c r="K123" s="102">
        <f t="shared" si="25"/>
        <v>3.0137740767275528E-2</v>
      </c>
      <c r="L123" s="102">
        <f t="shared" si="26"/>
        <v>6.0147071545432838E-3</v>
      </c>
      <c r="M123" s="102">
        <f t="shared" si="27"/>
        <v>2.4539550000000003E-3</v>
      </c>
      <c r="N123" s="102">
        <f t="shared" si="28"/>
        <v>5.646613904543284E-3</v>
      </c>
      <c r="O123" s="102">
        <f t="shared" si="29"/>
        <v>-2.1278014710322406E-2</v>
      </c>
      <c r="P123" s="102">
        <f t="shared" si="30"/>
        <v>-2.0817457833322405E-2</v>
      </c>
    </row>
    <row r="124" spans="1:17">
      <c r="A124" s="49">
        <v>8</v>
      </c>
      <c r="B124" s="108"/>
      <c r="C124" s="49">
        <v>2004</v>
      </c>
      <c r="D124" s="101">
        <v>74</v>
      </c>
      <c r="E124" s="50">
        <v>1.2752490000000001</v>
      </c>
      <c r="F124" s="51">
        <v>8.6404215490465008E-2</v>
      </c>
      <c r="G124" s="52">
        <v>180</v>
      </c>
      <c r="H124" s="53">
        <v>141.53283790067667</v>
      </c>
      <c r="I124" s="102">
        <v>3.8072868316657682E-2</v>
      </c>
      <c r="J124" s="102">
        <v>9.1822407833333352E-3</v>
      </c>
      <c r="K124" s="102">
        <f t="shared" si="25"/>
        <v>3.6695532199157679E-2</v>
      </c>
      <c r="L124" s="102">
        <f t="shared" si="26"/>
        <v>9.1165324596534265E-3</v>
      </c>
      <c r="M124" s="102">
        <f t="shared" si="27"/>
        <v>3.7194762500000005E-3</v>
      </c>
      <c r="N124" s="102">
        <f t="shared" si="28"/>
        <v>8.5586110221534256E-3</v>
      </c>
      <c r="O124" s="102">
        <f t="shared" si="29"/>
        <v>-2.4612885478453618E-2</v>
      </c>
      <c r="P124" s="102">
        <f t="shared" si="30"/>
        <v>-2.3916383000453616E-2</v>
      </c>
    </row>
    <row r="125" spans="1:17">
      <c r="A125" s="49">
        <v>8</v>
      </c>
      <c r="B125" s="108"/>
      <c r="C125" s="49">
        <v>2003</v>
      </c>
      <c r="D125" s="101">
        <v>42</v>
      </c>
      <c r="E125" s="50">
        <v>0.37926899999999997</v>
      </c>
      <c r="F125" s="51">
        <v>8.6701820871202248E-2</v>
      </c>
      <c r="G125" s="52">
        <v>180</v>
      </c>
      <c r="H125" s="53">
        <v>154.12031302321043</v>
      </c>
      <c r="I125" s="102">
        <v>1.612062266349519E-2</v>
      </c>
      <c r="J125" s="102">
        <v>2.7402760750000004E-3</v>
      </c>
      <c r="K125" s="102">
        <f t="shared" si="25"/>
        <v>1.570958125224519E-2</v>
      </c>
      <c r="L125" s="102">
        <f t="shared" si="26"/>
        <v>2.7113278657268465E-3</v>
      </c>
      <c r="M125" s="102">
        <f t="shared" si="27"/>
        <v>1.1062012499999999E-3</v>
      </c>
      <c r="N125" s="102">
        <f t="shared" si="28"/>
        <v>2.5453976782268467E-3</v>
      </c>
      <c r="O125" s="102">
        <f t="shared" si="29"/>
        <v>-1.1397900578103092E-2</v>
      </c>
      <c r="P125" s="102">
        <f t="shared" si="30"/>
        <v>-1.1189556037915591E-2</v>
      </c>
    </row>
    <row r="126" spans="1:17">
      <c r="A126" s="49">
        <v>8</v>
      </c>
      <c r="B126" s="108"/>
      <c r="C126" s="49">
        <v>2002</v>
      </c>
      <c r="D126" s="101">
        <v>55</v>
      </c>
      <c r="E126" s="50">
        <v>0.96525499999999986</v>
      </c>
      <c r="F126" s="51">
        <v>8.526450202278156E-2</v>
      </c>
      <c r="G126" s="52">
        <v>180</v>
      </c>
      <c r="H126" s="53">
        <v>132.04222511149902</v>
      </c>
      <c r="I126" s="102">
        <v>2.3821552320672131E-2</v>
      </c>
      <c r="J126" s="102">
        <v>6.8584989083333341E-3</v>
      </c>
      <c r="K126" s="102">
        <f t="shared" si="25"/>
        <v>2.2792777484422131E-2</v>
      </c>
      <c r="L126" s="102">
        <f t="shared" si="26"/>
        <v>6.9004394744420633E-3</v>
      </c>
      <c r="M126" s="102">
        <f t="shared" si="27"/>
        <v>2.8153270833333331E-3</v>
      </c>
      <c r="N126" s="102">
        <f t="shared" si="28"/>
        <v>6.4781404119420632E-3</v>
      </c>
      <c r="O126" s="102">
        <f t="shared" si="29"/>
        <v>-1.4382945919295557E-2</v>
      </c>
      <c r="P126" s="102">
        <f t="shared" si="30"/>
        <v>-1.3867441511608056E-2</v>
      </c>
    </row>
    <row r="127" spans="1:17">
      <c r="A127" s="54">
        <v>8</v>
      </c>
      <c r="B127" s="109"/>
      <c r="C127" s="54">
        <v>2001</v>
      </c>
      <c r="D127" s="103">
        <v>5418</v>
      </c>
      <c r="E127" s="55">
        <v>73.71455499999999</v>
      </c>
      <c r="F127" s="56">
        <v>8.5685302225591689E-2</v>
      </c>
      <c r="G127" s="57">
        <v>180</v>
      </c>
      <c r="H127" s="58">
        <v>137.40596057318666</v>
      </c>
      <c r="I127" s="104">
        <v>2.0132521773355379</v>
      </c>
      <c r="J127" s="104">
        <v>0.52635449363333331</v>
      </c>
      <c r="K127" s="104">
        <f t="shared" ref="K127" si="31">I127-J127*$O$5</f>
        <v>1.9342990032905378</v>
      </c>
      <c r="L127" s="104">
        <f t="shared" ref="L127" si="32">$I$4*E127</f>
        <v>0.52697248412381248</v>
      </c>
      <c r="M127" s="104">
        <f t="shared" ref="M127" si="33">$J$4*E127</f>
        <v>0.21500078541666665</v>
      </c>
      <c r="N127" s="104">
        <f t="shared" ref="N127" si="34">L127-M127*$O$5</f>
        <v>0.4947223663113125</v>
      </c>
      <c r="O127" s="104">
        <f t="shared" ref="O127" si="35">(L127-I127)*$N$5</f>
        <v>-1.2633377392299667</v>
      </c>
      <c r="P127" s="104">
        <f t="shared" ref="P127" si="36">(N127-K127)*$N$5</f>
        <v>-1.2236401414323415</v>
      </c>
    </row>
    <row r="128" spans="1:17">
      <c r="C128" t="s">
        <v>19</v>
      </c>
      <c r="D128" s="42">
        <f>SUM(D7:D127)</f>
        <v>6323160</v>
      </c>
      <c r="E128" s="10">
        <f>SUM(E7:E127)</f>
        <v>621062.74523200036</v>
      </c>
      <c r="F128" s="29">
        <f>SUMPRODUCT(F7:F127,$E7:$E127)/SUM($E7:$E127)</f>
        <v>4.7486448593137609E-2</v>
      </c>
      <c r="G128" s="2"/>
      <c r="H128" s="71">
        <f>SUMPRODUCT(H7:H127,$E7:$E127)/SUM($E7:$E127)</f>
        <v>46.823482079954623</v>
      </c>
      <c r="I128" s="10">
        <f>SUM(I7:I127)</f>
        <v>6587.2088890378063</v>
      </c>
      <c r="J128" s="10">
        <f t="shared" ref="J128:P128" si="37">SUM(J7:J127)</f>
        <v>2457.6720103810248</v>
      </c>
      <c r="K128" s="10">
        <f t="shared" si="37"/>
        <v>6170.1362716186013</v>
      </c>
      <c r="L128" s="10">
        <f t="shared" si="37"/>
        <v>4439.869136450212</v>
      </c>
      <c r="M128" s="10">
        <f t="shared" si="37"/>
        <v>1811.4330069266659</v>
      </c>
      <c r="N128" s="10">
        <f t="shared" si="37"/>
        <v>4124.2326721383379</v>
      </c>
      <c r="O128" s="10">
        <f t="shared" si="37"/>
        <v>-1811.4613459554153</v>
      </c>
      <c r="P128" s="10">
        <f t="shared" si="37"/>
        <v>-1727.0559262515735</v>
      </c>
      <c r="Q128" s="10">
        <f t="shared" ref="Q128" si="38">SUM(Q7:Q127)</f>
        <v>0</v>
      </c>
    </row>
    <row r="129" spans="1:16">
      <c r="A129" s="65"/>
      <c r="B129" s="65"/>
      <c r="C129" s="66" t="s">
        <v>37</v>
      </c>
      <c r="D129" s="67">
        <f>SUM(D7:D17)</f>
        <v>78569</v>
      </c>
      <c r="E129" s="68">
        <f>SUM(E7:E17)</f>
        <v>14768.910287000001</v>
      </c>
      <c r="F129" s="69">
        <f>SUMPRODUCT(F7:F17,$E7:$E17)/SUM($E7:$E17)</f>
        <v>3.5553365528930986E-2</v>
      </c>
      <c r="G129" s="70"/>
      <c r="H129" s="72">
        <f t="shared" ref="H129:P129" si="39">SUM(H7:H17)</f>
        <v>39.929070194554157</v>
      </c>
      <c r="I129" s="68">
        <f t="shared" si="39"/>
        <v>110.45115557258271</v>
      </c>
      <c r="J129" s="68">
        <f t="shared" si="39"/>
        <v>43.757038824808333</v>
      </c>
      <c r="K129" s="68">
        <f t="shared" si="39"/>
        <v>95.136191983899778</v>
      </c>
      <c r="L129" s="68">
        <f t="shared" si="39"/>
        <v>105.58036118839921</v>
      </c>
      <c r="M129" s="68">
        <f t="shared" si="39"/>
        <v>43.075988337083338</v>
      </c>
      <c r="N129" s="68">
        <f t="shared" si="39"/>
        <v>90.503765270420033</v>
      </c>
      <c r="O129" s="68">
        <f t="shared" si="39"/>
        <v>-0.4870794384183485</v>
      </c>
      <c r="P129" s="68">
        <f t="shared" si="39"/>
        <v>-0.46324267134797353</v>
      </c>
    </row>
    <row r="130" spans="1:16">
      <c r="A130" s="59"/>
      <c r="B130" s="59"/>
      <c r="C130" s="60" t="s">
        <v>36</v>
      </c>
      <c r="D130" s="61">
        <f>SUM(D18:D28)</f>
        <v>669965</v>
      </c>
      <c r="E130" s="62">
        <f>SUM(E18:E28)</f>
        <v>121050.22493299998</v>
      </c>
      <c r="F130" s="63">
        <f>SUMPRODUCT(F18:F28,$E18:$E28)/SUM($E18:$E28)</f>
        <v>3.9326229870995752E-2</v>
      </c>
      <c r="G130" s="64"/>
      <c r="H130" s="73">
        <f>SUMPRODUCT(H18:H28,$E18:$E28)/SUM($E18:$E28)</f>
        <v>10.375101238342415</v>
      </c>
      <c r="I130" s="62">
        <f>SUM(I18:I28)</f>
        <v>932.86257734202047</v>
      </c>
      <c r="J130" s="62">
        <f t="shared" ref="J130:P130" si="40">SUM(J18:J28)</f>
        <v>396.70408097090836</v>
      </c>
      <c r="K130" s="62">
        <f t="shared" si="40"/>
        <v>833.68655709929351</v>
      </c>
      <c r="L130" s="62">
        <f t="shared" si="40"/>
        <v>865.3669243026601</v>
      </c>
      <c r="M130" s="62">
        <f t="shared" si="40"/>
        <v>353.06315605458337</v>
      </c>
      <c r="N130" s="62">
        <f t="shared" si="40"/>
        <v>777.10113528901411</v>
      </c>
      <c r="O130" s="62">
        <f t="shared" si="40"/>
        <v>-47.246957127552363</v>
      </c>
      <c r="P130" s="62">
        <f t="shared" si="40"/>
        <v>-39.60979526719548</v>
      </c>
    </row>
    <row r="131" spans="1:16">
      <c r="A131" s="11"/>
      <c r="B131" s="11"/>
      <c r="C131" s="12" t="s">
        <v>38</v>
      </c>
      <c r="D131" s="45">
        <f>SUM(D29:D127)</f>
        <v>5574626</v>
      </c>
      <c r="E131" s="13">
        <f>SUM(E29:E127)</f>
        <v>485243.61001199979</v>
      </c>
      <c r="F131" s="28">
        <f>SUMPRODUCT(F29:F127,$E29:$E127)/SUM($E29:$E127)</f>
        <v>4.9885315720953192E-2</v>
      </c>
      <c r="G131" s="14"/>
      <c r="H131" s="74">
        <f>SUMPRODUCT(H29:H127,$E29:$E127)/SUM($E29:$E127)</f>
        <v>57.052900850089237</v>
      </c>
      <c r="I131" s="13">
        <f t="shared" ref="I131:P131" si="41">SUM(I29:I127)</f>
        <v>5543.8951561232025</v>
      </c>
      <c r="J131" s="13">
        <f t="shared" si="41"/>
        <v>2017.2108905853077</v>
      </c>
      <c r="K131" s="13">
        <f t="shared" si="41"/>
        <v>5241.3135225354072</v>
      </c>
      <c r="L131" s="13">
        <f t="shared" si="41"/>
        <v>3468.9218509591515</v>
      </c>
      <c r="M131" s="13">
        <f t="shared" si="41"/>
        <v>1415.2938625349991</v>
      </c>
      <c r="N131" s="13">
        <f t="shared" si="41"/>
        <v>3256.627771578902</v>
      </c>
      <c r="O131" s="13">
        <f t="shared" si="41"/>
        <v>-1763.7273093894444</v>
      </c>
      <c r="P131" s="13">
        <f t="shared" si="41"/>
        <v>-1686.9828883130299</v>
      </c>
    </row>
    <row r="132" spans="1:16">
      <c r="C132" s="15"/>
      <c r="D132" s="15"/>
      <c r="E132" s="10"/>
      <c r="F132" s="15"/>
      <c r="G132" s="2"/>
      <c r="H132" s="15"/>
      <c r="I132" s="1"/>
      <c r="J132" s="1"/>
      <c r="K132" s="1"/>
      <c r="L132" s="1"/>
      <c r="M132" s="1"/>
      <c r="N132" s="1"/>
      <c r="O132" s="1"/>
      <c r="P132" s="1"/>
    </row>
    <row r="133" spans="1:16">
      <c r="A133" s="15"/>
      <c r="B133" s="15"/>
      <c r="C133" s="15"/>
      <c r="D133" s="15"/>
      <c r="E133" s="10"/>
      <c r="F133" s="15"/>
      <c r="G133" s="2"/>
      <c r="H133" s="15"/>
      <c r="I133" s="1"/>
      <c r="J133" s="1"/>
      <c r="K133" s="1"/>
      <c r="L133" s="1"/>
      <c r="M133" s="1"/>
      <c r="N133" s="23" t="s">
        <v>27</v>
      </c>
      <c r="O133" s="23" t="s">
        <v>28</v>
      </c>
      <c r="P133" s="23" t="s">
        <v>29</v>
      </c>
    </row>
    <row r="134" spans="1:16">
      <c r="A134" s="15"/>
      <c r="B134" s="15"/>
      <c r="C134" s="15"/>
      <c r="D134" s="15"/>
      <c r="E134" s="10"/>
      <c r="F134" s="15"/>
      <c r="G134" s="2"/>
      <c r="H134" s="15"/>
      <c r="I134" s="1"/>
      <c r="J134" s="1"/>
      <c r="K134" s="1"/>
      <c r="L134" s="1"/>
      <c r="M134" s="1"/>
      <c r="O134" s="18">
        <f t="shared" ref="O134:P134" si="42">O129*-12</f>
        <v>5.8449532610201818</v>
      </c>
      <c r="P134" s="18">
        <f t="shared" si="42"/>
        <v>5.5589120561756822</v>
      </c>
    </row>
    <row r="135" spans="1:16">
      <c r="A135" s="15"/>
      <c r="B135" s="15"/>
      <c r="C135" s="15"/>
      <c r="D135" s="15"/>
      <c r="E135" s="10"/>
      <c r="F135" s="15"/>
      <c r="G135" s="2"/>
      <c r="H135" s="15"/>
      <c r="I135" s="1"/>
      <c r="J135" s="1"/>
      <c r="K135" s="1"/>
      <c r="L135" s="1"/>
      <c r="M135" s="1"/>
      <c r="N135" s="1"/>
      <c r="O135" s="21">
        <f t="shared" ref="O135:P135" si="43">O130*-12</f>
        <v>566.9634855306283</v>
      </c>
      <c r="P135" s="21">
        <f t="shared" si="43"/>
        <v>475.31754320634576</v>
      </c>
    </row>
    <row r="136" spans="1:16">
      <c r="A136" s="15"/>
      <c r="B136" s="15"/>
      <c r="C136" s="15"/>
      <c r="D136" s="15"/>
      <c r="E136" s="15"/>
      <c r="F136" s="5"/>
      <c r="G136" s="2"/>
      <c r="H136" s="15"/>
      <c r="I136" s="1"/>
      <c r="J136" s="1"/>
      <c r="K136" s="1"/>
      <c r="L136" s="1"/>
      <c r="M136" s="1"/>
      <c r="N136" s="1"/>
      <c r="O136" s="13">
        <f t="shared" ref="O136:P136" si="44">O131*-12</f>
        <v>21164.727712673332</v>
      </c>
      <c r="P136" s="13">
        <f t="shared" si="44"/>
        <v>20243.794659756357</v>
      </c>
    </row>
    <row r="137" spans="1:16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</row>
    <row r="138" spans="1:16">
      <c r="A138" s="15"/>
      <c r="B138" s="15"/>
      <c r="C138" s="15"/>
      <c r="D138" s="15"/>
      <c r="E138" s="10"/>
      <c r="F138" s="15"/>
      <c r="G138" s="2"/>
      <c r="H138" s="15"/>
      <c r="I138" s="1"/>
      <c r="J138" s="1"/>
      <c r="K138" s="1"/>
      <c r="L138" s="1"/>
      <c r="M138" s="1"/>
      <c r="N138" s="1"/>
      <c r="O138" s="1"/>
      <c r="P138" s="1"/>
    </row>
    <row r="139" spans="1:16">
      <c r="A139" s="15"/>
      <c r="B139" s="15"/>
      <c r="C139" s="15"/>
      <c r="D139" s="15"/>
      <c r="E139" s="10"/>
      <c r="F139" s="15"/>
      <c r="G139" s="2"/>
      <c r="H139" s="15"/>
      <c r="I139" s="1"/>
      <c r="J139" s="1"/>
      <c r="K139" s="1"/>
      <c r="L139" s="1"/>
      <c r="M139" s="1"/>
      <c r="N139" s="1" t="s">
        <v>22</v>
      </c>
      <c r="O139" s="1"/>
      <c r="P139" s="1"/>
    </row>
    <row r="140" spans="1:16">
      <c r="A140" s="15"/>
      <c r="B140" s="15"/>
      <c r="C140" s="15"/>
      <c r="D140" s="15"/>
      <c r="E140" s="10"/>
      <c r="F140" s="15"/>
      <c r="G140" s="2"/>
      <c r="H140" s="15"/>
      <c r="I140" s="1"/>
      <c r="J140" s="1"/>
      <c r="K140" s="1"/>
      <c r="L140" s="1"/>
      <c r="M140" s="1"/>
      <c r="N140" s="1"/>
      <c r="O140" s="1"/>
      <c r="P140" s="1"/>
    </row>
    <row r="141" spans="1:16">
      <c r="A141" s="15"/>
      <c r="B141" s="15"/>
      <c r="C141" s="15"/>
      <c r="D141" s="15"/>
      <c r="E141" s="10"/>
      <c r="F141" s="15"/>
      <c r="G141" s="2"/>
      <c r="H141" s="15"/>
      <c r="I141" s="1"/>
      <c r="J141" s="1"/>
      <c r="K141" s="1"/>
      <c r="L141" s="1"/>
      <c r="M141" s="1"/>
      <c r="N141" s="1"/>
      <c r="O141" s="1"/>
      <c r="P141" s="1"/>
    </row>
    <row r="142" spans="1:16">
      <c r="A142" s="15"/>
      <c r="B142" s="15"/>
      <c r="C142" s="15"/>
      <c r="D142" s="15"/>
      <c r="E142" s="10"/>
      <c r="F142" s="15"/>
      <c r="G142" s="2"/>
      <c r="H142" s="15"/>
      <c r="I142" s="1"/>
      <c r="J142" s="1"/>
      <c r="K142" s="1"/>
      <c r="L142" s="1"/>
      <c r="M142" s="1"/>
      <c r="N142" s="1"/>
      <c r="O142" s="1"/>
      <c r="P142" s="1"/>
    </row>
    <row r="143" spans="1:16">
      <c r="A143" s="15"/>
      <c r="B143" s="15"/>
      <c r="C143" s="15"/>
      <c r="D143" s="15"/>
      <c r="E143" s="10"/>
      <c r="F143" s="15"/>
      <c r="G143" s="2"/>
      <c r="H143" s="15"/>
      <c r="I143" s="1"/>
      <c r="J143" s="1"/>
      <c r="K143" s="1"/>
      <c r="L143" s="1"/>
      <c r="M143" s="1"/>
      <c r="N143" s="1"/>
      <c r="O143" s="1"/>
      <c r="P143" s="1"/>
    </row>
    <row r="144" spans="1:16">
      <c r="A144" s="15"/>
      <c r="B144" s="15"/>
      <c r="C144" s="15"/>
      <c r="D144" s="15"/>
      <c r="E144" s="10"/>
      <c r="F144" s="15"/>
      <c r="G144" s="2"/>
      <c r="H144" s="15"/>
      <c r="I144" s="1"/>
      <c r="J144" s="1"/>
      <c r="K144" s="1"/>
      <c r="L144" s="1"/>
      <c r="M144" s="1"/>
      <c r="N144" s="1"/>
      <c r="O144" s="1"/>
      <c r="P144" s="1"/>
    </row>
    <row r="145" spans="1:16">
      <c r="A145" s="15"/>
      <c r="B145" s="15"/>
      <c r="C145" s="15"/>
      <c r="D145" s="15"/>
      <c r="E145" s="10"/>
      <c r="F145" s="15"/>
      <c r="G145" s="2"/>
      <c r="H145" s="15"/>
      <c r="I145" s="1"/>
      <c r="J145" s="1"/>
      <c r="K145" s="1"/>
      <c r="L145" s="1"/>
      <c r="M145" s="1"/>
      <c r="N145" s="1"/>
      <c r="O145" s="1"/>
      <c r="P145" s="1"/>
    </row>
    <row r="146" spans="1:16">
      <c r="A146" s="15"/>
      <c r="B146" s="15"/>
      <c r="C146" s="15"/>
      <c r="D146" s="15"/>
      <c r="E146" s="10"/>
      <c r="F146" s="15"/>
      <c r="G146" s="2"/>
      <c r="H146" s="15"/>
      <c r="I146" s="1"/>
      <c r="J146" s="1"/>
      <c r="K146" s="1"/>
      <c r="L146" s="1"/>
      <c r="M146" s="1"/>
      <c r="N146" s="1"/>
      <c r="O146" s="1"/>
      <c r="P146" s="1"/>
    </row>
    <row r="147" spans="1:16">
      <c r="A147" s="15"/>
      <c r="B147" s="15"/>
      <c r="C147" s="15"/>
      <c r="D147" s="15"/>
      <c r="E147" s="10"/>
      <c r="F147" s="15"/>
      <c r="G147" s="2"/>
      <c r="H147" s="15"/>
      <c r="I147" s="1"/>
      <c r="J147" s="1"/>
      <c r="K147" s="1"/>
      <c r="L147" s="1"/>
      <c r="M147" s="1"/>
      <c r="N147" s="1"/>
      <c r="O147" s="1"/>
      <c r="P147" s="1"/>
    </row>
    <row r="148" spans="1:16">
      <c r="A148" s="15"/>
      <c r="B148" s="15"/>
      <c r="C148" s="15"/>
      <c r="D148" s="15"/>
      <c r="E148" s="10"/>
      <c r="F148" s="15"/>
      <c r="G148" s="2"/>
      <c r="H148" s="15"/>
      <c r="I148" s="1"/>
      <c r="J148" s="1"/>
      <c r="K148" s="1"/>
      <c r="L148" s="1"/>
      <c r="M148" s="1"/>
      <c r="N148" s="1"/>
      <c r="O148" s="1"/>
      <c r="P148" s="1"/>
    </row>
    <row r="149" spans="1:16">
      <c r="A149" s="15"/>
      <c r="B149" s="15"/>
      <c r="C149" s="15"/>
      <c r="D149" s="15"/>
      <c r="E149" s="10"/>
      <c r="F149" s="15"/>
      <c r="G149" s="2"/>
      <c r="H149" s="15"/>
      <c r="I149" s="1"/>
      <c r="J149" s="1"/>
      <c r="K149" s="1"/>
      <c r="L149" s="1"/>
      <c r="M149" s="1"/>
      <c r="N149" s="1"/>
      <c r="O149" s="1"/>
      <c r="P149" s="1"/>
    </row>
    <row r="150" spans="1:16">
      <c r="A150" s="15"/>
      <c r="B150" s="15"/>
      <c r="C150" s="15"/>
      <c r="D150" s="15"/>
      <c r="E150" s="10"/>
      <c r="F150" s="15"/>
      <c r="G150" s="2"/>
      <c r="H150" s="15"/>
      <c r="I150" s="1"/>
      <c r="J150" s="1"/>
      <c r="K150" s="1"/>
      <c r="L150" s="1"/>
      <c r="M150" s="1"/>
      <c r="N150" s="1"/>
      <c r="O150" s="1"/>
      <c r="P150" s="1"/>
    </row>
    <row r="151" spans="1:16">
      <c r="A151" s="15"/>
      <c r="B151" s="15"/>
      <c r="C151" s="15"/>
      <c r="D151" s="15"/>
      <c r="E151" s="10"/>
      <c r="F151" s="15"/>
      <c r="G151" s="2"/>
      <c r="H151" s="15"/>
      <c r="I151" s="1"/>
      <c r="J151" s="1"/>
      <c r="K151" s="1"/>
      <c r="L151" s="1"/>
      <c r="M151" s="1"/>
      <c r="N151" s="1"/>
      <c r="O151" s="1"/>
      <c r="P151" s="1"/>
    </row>
    <row r="152" spans="1:16">
      <c r="A152" s="15"/>
      <c r="B152" s="15"/>
      <c r="C152" s="15"/>
      <c r="D152" s="15"/>
      <c r="E152" s="10"/>
      <c r="F152" s="15"/>
      <c r="G152" s="2"/>
      <c r="H152" s="15"/>
      <c r="I152" s="1"/>
      <c r="J152" s="1"/>
      <c r="K152" s="1"/>
      <c r="L152" s="1"/>
      <c r="M152" s="1"/>
      <c r="N152" s="1"/>
      <c r="O152" s="1"/>
      <c r="P152" s="1"/>
    </row>
    <row r="153" spans="1:16">
      <c r="E153" s="10"/>
      <c r="G153" s="2"/>
      <c r="I153" s="1"/>
      <c r="J153" s="1"/>
      <c r="K153" s="1"/>
      <c r="L153" s="1"/>
      <c r="M153" s="1"/>
      <c r="N153" s="1"/>
      <c r="O153" s="1"/>
      <c r="P153" s="1"/>
    </row>
    <row r="154" spans="1:16">
      <c r="E154" s="10"/>
      <c r="G154" s="2"/>
      <c r="I154" s="1"/>
      <c r="J154" s="1"/>
      <c r="K154" s="1"/>
      <c r="L154" s="1"/>
      <c r="M154" s="1"/>
      <c r="N154" s="1"/>
      <c r="O154" s="1"/>
      <c r="P154" s="1"/>
    </row>
    <row r="155" spans="1:16">
      <c r="E155" s="10"/>
      <c r="G155" s="2"/>
      <c r="I155" s="1"/>
      <c r="J155" s="1"/>
      <c r="K155" s="1"/>
      <c r="L155" s="1"/>
      <c r="M155" s="1"/>
      <c r="N155" s="1"/>
      <c r="O155" s="1"/>
      <c r="P155" s="1"/>
    </row>
    <row r="156" spans="1:16">
      <c r="E156" s="10"/>
      <c r="G156" s="2"/>
      <c r="I156" s="1"/>
      <c r="J156" s="1"/>
      <c r="K156" s="1"/>
      <c r="L156" s="1"/>
      <c r="M156" s="1"/>
      <c r="N156" s="1"/>
      <c r="O156" s="1"/>
      <c r="P156" s="1"/>
    </row>
    <row r="157" spans="1:16">
      <c r="E157" s="10"/>
      <c r="G157" s="2"/>
      <c r="I157" s="1"/>
      <c r="J157" s="1"/>
      <c r="K157" s="1"/>
      <c r="L157" s="1"/>
      <c r="M157" s="1"/>
      <c r="N157" s="1"/>
      <c r="O157" s="1"/>
      <c r="P157" s="1"/>
    </row>
  </sheetData>
  <mergeCells count="11">
    <mergeCell ref="B62:B72"/>
    <mergeCell ref="B7:B17"/>
    <mergeCell ref="B18:B28"/>
    <mergeCell ref="B29:B39"/>
    <mergeCell ref="B40:B50"/>
    <mergeCell ref="B51:B61"/>
    <mergeCell ref="B73:B83"/>
    <mergeCell ref="B84:B94"/>
    <mergeCell ref="B95:B105"/>
    <mergeCell ref="B106:B116"/>
    <mergeCell ref="B117:B127"/>
  </mergeCells>
  <phoneticPr fontId="5" type="noConversion"/>
  <pageMargins left="0.75" right="0.75" top="1" bottom="1" header="0.5" footer="0.5"/>
  <pageSetup scale="36" orientation="portrait" horizontalDpi="4294967292" verticalDpi="4294967292"/>
  <rowBreaks count="1" manualBreakCount="1">
    <brk id="145" max="16383" man="1" pt="1"/>
  </rowBreaks>
  <colBreaks count="1" manualBreakCount="1">
    <brk id="1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3" sqref="G3"/>
    </sheetView>
  </sheetViews>
  <sheetFormatPr baseColWidth="10" defaultRowHeight="13" x14ac:dyDescent="0"/>
  <cols>
    <col min="1" max="1" width="33.7109375" customWidth="1"/>
    <col min="2" max="3" width="12.85546875" bestFit="1" customWidth="1"/>
    <col min="4" max="4" width="15.140625" customWidth="1"/>
    <col min="5" max="5" width="15.85546875" customWidth="1"/>
    <col min="6" max="6" width="14.28515625" customWidth="1"/>
    <col min="7" max="7" width="12.85546875" style="117" customWidth="1"/>
    <col min="8" max="8" width="30.140625" style="117" customWidth="1"/>
  </cols>
  <sheetData>
    <row r="1" spans="1:9" ht="29" customHeight="1">
      <c r="A1" s="115" t="s">
        <v>44</v>
      </c>
      <c r="B1" s="47" t="s">
        <v>42</v>
      </c>
      <c r="C1" s="47" t="s">
        <v>43</v>
      </c>
      <c r="D1" s="9" t="s">
        <v>35</v>
      </c>
      <c r="E1" s="47" t="s">
        <v>34</v>
      </c>
      <c r="F1" s="23"/>
      <c r="G1" s="116" t="s">
        <v>41</v>
      </c>
      <c r="H1" s="116" t="s">
        <v>48</v>
      </c>
    </row>
    <row r="2" spans="1:9">
      <c r="A2" s="113" t="s">
        <v>32</v>
      </c>
      <c r="B2" s="124">
        <f>-12*'30 Year FRMs'!O118</f>
        <v>11.534570129823724</v>
      </c>
      <c r="C2" s="124">
        <f>-12*'30 Year FRMs'!P118</f>
        <v>8.7681976995757029</v>
      </c>
      <c r="D2" s="124">
        <f>'30 Year FRMs'!E118*'30 Year FRMs'!$N$3</f>
        <v>5944.7246239000015</v>
      </c>
      <c r="E2" s="125">
        <f>'30 Year FRMs'!N3*'30 Year FRMs'!D118</f>
        <v>25391.300000000003</v>
      </c>
      <c r="G2" s="118">
        <v>0.1</v>
      </c>
      <c r="H2" s="119" t="s">
        <v>45</v>
      </c>
      <c r="I2" s="113"/>
    </row>
    <row r="3" spans="1:9">
      <c r="B3" s="126">
        <f>-12*'30 Year FRMs'!O119</f>
        <v>2042.1513864012309</v>
      </c>
      <c r="C3" s="126">
        <f>-12*'30 Year FRMs'!P119</f>
        <v>1544.458523915795</v>
      </c>
      <c r="D3" s="126">
        <f>'30 Year FRMs'!E119*'30 Year FRMs'!N4</f>
        <v>392068.7899345</v>
      </c>
      <c r="E3" s="127">
        <f>'30 Year FRMs'!N4*'30 Year FRMs'!D119</f>
        <v>1763146.7</v>
      </c>
      <c r="G3" s="120">
        <v>0.7</v>
      </c>
      <c r="H3" s="121" t="s">
        <v>46</v>
      </c>
      <c r="I3" s="113"/>
    </row>
    <row r="4" spans="1:9">
      <c r="B4" s="128">
        <f>-12*'30 Year FRMs'!O120</f>
        <v>46786.097132511568</v>
      </c>
      <c r="C4" s="128">
        <f>-12*'30 Year FRMs'!P120</f>
        <v>40072.562022760998</v>
      </c>
      <c r="D4" s="128">
        <f>'30 Year FRMs'!E120*'30 Year FRMs'!N5</f>
        <v>2764982.3566302494</v>
      </c>
      <c r="E4" s="129">
        <f>'30 Year FRMs'!N5*'30 Year FRMs'!D120</f>
        <v>17804068.550000001</v>
      </c>
      <c r="G4" s="122">
        <v>0.85</v>
      </c>
      <c r="H4" s="123" t="s">
        <v>47</v>
      </c>
      <c r="I4" s="113"/>
    </row>
    <row r="5" spans="1:9">
      <c r="E5" s="48"/>
    </row>
    <row r="6" spans="1:9">
      <c r="E6" s="48"/>
    </row>
    <row r="7" spans="1:9">
      <c r="A7" s="113" t="s">
        <v>30</v>
      </c>
      <c r="B7" s="124">
        <f>-12*'15 Year FRMs'!O129</f>
        <v>5.8449532610201818</v>
      </c>
      <c r="C7" s="124">
        <f>-12*'15 Year FRMs'!P129</f>
        <v>5.5589120561756822</v>
      </c>
      <c r="D7" s="124">
        <f>'15 Year FRMs'!E129*'15 Year FRMs'!$N3</f>
        <v>1476.8910287000001</v>
      </c>
      <c r="E7" s="125">
        <f>'15 Year FRMs'!D129*'15 Year FRMs'!$N3</f>
        <v>7856.9000000000005</v>
      </c>
    </row>
    <row r="8" spans="1:9">
      <c r="B8" s="126">
        <f>-12*'15 Year FRMs'!O130</f>
        <v>566.9634855306283</v>
      </c>
      <c r="C8" s="126">
        <f>-12*'15 Year FRMs'!P130</f>
        <v>475.31754320634576</v>
      </c>
      <c r="D8" s="126">
        <f>'15 Year FRMs'!E130*'15 Year FRMs'!$N4</f>
        <v>84735.157453099979</v>
      </c>
      <c r="E8" s="127">
        <f>'15 Year FRMs'!D130*'15 Year FRMs'!$N4</f>
        <v>468975.49999999994</v>
      </c>
    </row>
    <row r="9" spans="1:9">
      <c r="B9" s="128">
        <f>-12*'15 Year FRMs'!O131</f>
        <v>21164.727712673332</v>
      </c>
      <c r="C9" s="128">
        <f>-12*'15 Year FRMs'!P131</f>
        <v>20243.794659756357</v>
      </c>
      <c r="D9" s="128">
        <f>'15 Year FRMs'!E131*'15 Year FRMs'!$N5</f>
        <v>412457.06851019978</v>
      </c>
      <c r="E9" s="129">
        <f>'15 Year FRMs'!D131*'15 Year FRMs'!$N5</f>
        <v>4738432.0999999996</v>
      </c>
    </row>
    <row r="10" spans="1:9">
      <c r="E10" s="48"/>
    </row>
    <row r="11" spans="1:9" ht="26">
      <c r="B11" s="23" t="s">
        <v>31</v>
      </c>
      <c r="C11" s="23" t="s">
        <v>29</v>
      </c>
      <c r="D11" s="9" t="s">
        <v>35</v>
      </c>
      <c r="E11" s="47" t="s">
        <v>34</v>
      </c>
    </row>
    <row r="12" spans="1:9">
      <c r="A12" s="113" t="s">
        <v>40</v>
      </c>
      <c r="B12" s="124">
        <f t="shared" ref="B12:E14" si="0">B2+B7</f>
        <v>17.379523390843907</v>
      </c>
      <c r="C12" s="124">
        <f t="shared" si="0"/>
        <v>14.327109755751385</v>
      </c>
      <c r="D12" s="124">
        <f t="shared" si="0"/>
        <v>7421.6156526000013</v>
      </c>
      <c r="E12" s="125">
        <f t="shared" si="0"/>
        <v>33248.200000000004</v>
      </c>
    </row>
    <row r="13" spans="1:9">
      <c r="B13" s="126">
        <f t="shared" si="0"/>
        <v>2609.1148719318589</v>
      </c>
      <c r="C13" s="126">
        <f t="shared" si="0"/>
        <v>2019.7760671221408</v>
      </c>
      <c r="D13" s="126">
        <f t="shared" si="0"/>
        <v>476803.94738759997</v>
      </c>
      <c r="E13" s="127">
        <f t="shared" si="0"/>
        <v>2232122.1999999997</v>
      </c>
    </row>
    <row r="14" spans="1:9">
      <c r="A14" s="114"/>
      <c r="B14" s="128">
        <f t="shared" si="0"/>
        <v>67950.824845184892</v>
      </c>
      <c r="C14" s="128">
        <f t="shared" si="0"/>
        <v>60316.356682517355</v>
      </c>
      <c r="D14" s="128">
        <f t="shared" si="0"/>
        <v>3177439.4251404493</v>
      </c>
      <c r="E14" s="129">
        <f t="shared" si="0"/>
        <v>22542500.649999999</v>
      </c>
    </row>
    <row r="15" spans="1:9">
      <c r="A15" s="113" t="s">
        <v>39</v>
      </c>
      <c r="B15" s="130">
        <f>SUM(B12:B14)</f>
        <v>70577.319240507597</v>
      </c>
      <c r="C15" s="130">
        <f>SUM(C12:C14)</f>
        <v>62350.459859395247</v>
      </c>
      <c r="D15" s="130">
        <f>SUM(D12:D14)</f>
        <v>3661664.9881806495</v>
      </c>
      <c r="E15" s="131">
        <f>SUM(E12:E14)</f>
        <v>24807871.049999997</v>
      </c>
    </row>
  </sheetData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30 Year FRMs</vt:lpstr>
      <vt:lpstr>15 Year FRMs</vt:lpstr>
      <vt:lpstr>Totals</vt:lpstr>
    </vt:vector>
  </TitlesOfParts>
  <Company>Columbia Business 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</dc:creator>
  <cp:lastModifiedBy>Chris Mayer</cp:lastModifiedBy>
  <dcterms:created xsi:type="dcterms:W3CDTF">2011-08-31T18:44:39Z</dcterms:created>
  <dcterms:modified xsi:type="dcterms:W3CDTF">2011-09-02T02:43:43Z</dcterms:modified>
</cp:coreProperties>
</file>